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INÍCIO" sheetId="1" state="visible" r:id="rId3"/>
    <sheet name="BASE" sheetId="2" state="visible" r:id="rId4"/>
    <sheet name="APRECIAÇÕES" sheetId="3" state="visible" r:id="rId5"/>
    <sheet name="EVOLUÇÃO" sheetId="4" state="visible" r:id="rId6"/>
    <sheet name="DADOS" sheetId="5" state="veryHidden" r:id="rId7"/>
  </sheets>
  <definedNames>
    <definedName function="false" hidden="false" localSheetId="2" name="_xlnm.Print_Titles" vbProcedure="false">APRECIAÇÕES!$7:$7</definedName>
    <definedName function="false" hidden="false" name="ListaAlunosCascata" vbProcedure="false">CHOOSE(MATCH(EVOLUÇÃO!$C$4,EVOLUÇÃO!$J$1:$J$3,0),BASE!$C$8:$C$10,BASE!$C$14:$C$16,BASE!$C$20:$C$22)</definedName>
    <definedName function="false" hidden="false" name="ListaDisciplinasCascata" vbProcedure="false">CHOOSE(MATCH(EVOLUÇÃO!$C$4,EVOLUÇÃO!$J$1:$J$3,0),BASE!$F$8:$F$9,BASE!$F$14:$F$15,BASE!$F$20:$F$21)</definedName>
    <definedName function="false" hidden="false" name="LISTA_APROVEITAMENTO" vbProcedure="false">DADOS!$B$6:$B$10</definedName>
    <definedName function="false" hidden="false" name="LISTA_ASSIDUIDADE" vbProcedure="false">DADOS!$G$6:$G$9</definedName>
    <definedName function="false" hidden="false" name="LISTA_COMPORTAMENTO" vbProcedure="false">DADOS!$E$6:$E$9</definedName>
    <definedName function="false" hidden="false" name="LISTA_EMPENHO" vbProcedure="false">DADOS!$C$6:$C$9</definedName>
    <definedName function="false" hidden="false" name="LISTA_EVOLUCAO" vbProcedure="false">DADOS!$F$6:$F$9</definedName>
    <definedName function="false" hidden="false" name="LISTA_PARTICIPACAO" vbProcedure="false">DADOS!$D$6:$D$9</definedName>
    <definedName function="false" hidden="false" name="LISTA_PERIODOS" vbProcedure="false">DADOS!$H$6:$H$8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<sst xmlns="http://schemas.openxmlformats.org/spreadsheetml/2006/main" count="443" uniqueCount="255">
  <si>
    <t xml:space="preserve">PROFKIT</t>
  </si>
  <si>
    <t xml:space="preserve">Apreciações</t>
  </si>
  <si>
    <t xml:space="preserve">Menos tarefas. Mais tempo para ensinar.</t>
  </si>
  <si>
    <t xml:space="preserve">Configure as turmas</t>
  </si>
  <si>
    <t xml:space="preserve">Preencha os critérios</t>
  </si>
  <si>
    <t xml:space="preserve">Copie a apreciação</t>
  </si>
  <si>
    <t xml:space="preserve">Configure uma vez. Utilize durante todo o ano.</t>
  </si>
  <si>
    <t xml:space="preserve">BASE</t>
  </si>
  <si>
    <t xml:space="preserve">Prepare o seu ano — configure uma vez, use o ano inteiro. Em cada turma, escreva o nome e cole os alunos; associe as disciplinas/UFCD ao lado. Para adicionar alguém, escreva sempre na turma certa, na próxima linha livre desse bloco.</t>
  </si>
  <si>
    <t xml:space="preserve">ANO LETIVO</t>
  </si>
  <si>
    <t xml:space="preserve">2026/2027</t>
  </si>
  <si>
    <t xml:space="preserve">TURMA 1</t>
  </si>
  <si>
    <t xml:space="preserve">Nome</t>
  </si>
  <si>
    <t xml:space="preserve">8.º A</t>
  </si>
  <si>
    <t xml:space="preserve">Disciplinas/UFCD</t>
  </si>
  <si>
    <t xml:space="preserve">Ana Silva</t>
  </si>
  <si>
    <t xml:space="preserve">Matemática</t>
  </si>
  <si>
    <t xml:space="preserve">João Costa</t>
  </si>
  <si>
    <t xml:space="preserve">Ciências</t>
  </si>
  <si>
    <t xml:space="preserve">Beatriz Nunes</t>
  </si>
  <si>
    <t xml:space="preserve">TURMA 2</t>
  </si>
  <si>
    <t xml:space="preserve">8.º B</t>
  </si>
  <si>
    <t xml:space="preserve">Eduardo Lima</t>
  </si>
  <si>
    <t xml:space="preserve">Português</t>
  </si>
  <si>
    <t xml:space="preserve">Filipa Sousa</t>
  </si>
  <si>
    <t xml:space="preserve">Gonçalo Mota</t>
  </si>
  <si>
    <t xml:space="preserve">TURMA 3</t>
  </si>
  <si>
    <t xml:space="preserve">10.º RB</t>
  </si>
  <si>
    <t xml:space="preserve">Hugo Marques</t>
  </si>
  <si>
    <t xml:space="preserve">Serviço de Vinhos</t>
  </si>
  <si>
    <t xml:space="preserve">Rita Antunes</t>
  </si>
  <si>
    <t xml:space="preserve">Serviço de Bar</t>
  </si>
  <si>
    <t xml:space="preserve">Tomás Oliveira</t>
  </si>
  <si>
    <t xml:space="preserve">APRECIAÇÕES</t>
  </si>
  <si>
    <t xml:space="preserve">ESCOLHA O QUE VAI TRABALHAR   ·   1. Escolha a turma  →  2. Escolha a disciplina/UFCD  →  3. Escolha o momento   (setinhas roxas nos cabeçalhos abaixo)</t>
  </si>
  <si>
    <t xml:space="preserve">IDENTIFICAÇÃO</t>
  </si>
  <si>
    <t xml:space="preserve">AVALIAÇÃO</t>
  </si>
  <si>
    <t xml:space="preserve">RESULTADO</t>
  </si>
  <si>
    <t xml:space="preserve">Ano</t>
  </si>
  <si>
    <t xml:space="preserve">TURMA ▼</t>
  </si>
  <si>
    <t xml:space="preserve">DISCIPLINA/UFCD ▼</t>
  </si>
  <si>
    <t xml:space="preserve">MOMENTO ▼</t>
  </si>
  <si>
    <t xml:space="preserve">N.º</t>
  </si>
  <si>
    <t xml:space="preserve">Aluno</t>
  </si>
  <si>
    <t xml:space="preserve">Aproveitamento</t>
  </si>
  <si>
    <t xml:space="preserve">Empenho</t>
  </si>
  <si>
    <t xml:space="preserve">Participação</t>
  </si>
  <si>
    <t xml:space="preserve">Comportamento</t>
  </si>
  <si>
    <t xml:space="preserve">Evolução</t>
  </si>
  <si>
    <t xml:space="preserve">Assiduidade</t>
  </si>
  <si>
    <t xml:space="preserve">Nota pessoal</t>
  </si>
  <si>
    <t xml:space="preserve">Apreciação</t>
  </si>
  <si>
    <t xml:space="preserve">f_intro</t>
  </si>
  <si>
    <t xml:space="preserve">lista_pos2</t>
  </si>
  <si>
    <t xml:space="preserve">lista_prob2</t>
  </si>
  <si>
    <t xml:space="preserve">f_grupo2</t>
  </si>
  <si>
    <t xml:space="preserve">lista_pos3</t>
  </si>
  <si>
    <t xml:space="preserve">lista_prob3</t>
  </si>
  <si>
    <t xml:space="preserve">f_grupo3</t>
  </si>
  <si>
    <t xml:space="preserve">n_melhorar</t>
  </si>
  <si>
    <t xml:space="preserve">idx_melhorar</t>
  </si>
  <si>
    <t xml:space="preserve">lista_melhorar</t>
  </si>
  <si>
    <t xml:space="preserve">f_concl</t>
  </si>
  <si>
    <t xml:space="preserve">conector</t>
  </si>
  <si>
    <t xml:space="preserve">visrank</t>
  </si>
  <si>
    <t xml:space="preserve">chave_evolucao</t>
  </si>
  <si>
    <t xml:space="preserve">1.º Período</t>
  </si>
  <si>
    <t xml:space="preserve">Bom</t>
  </si>
  <si>
    <t xml:space="preserve">Muito Bom</t>
  </si>
  <si>
    <t xml:space="preserve">Boa</t>
  </si>
  <si>
    <t xml:space="preserve">Melhorou</t>
  </si>
  <si>
    <t xml:space="preserve">Suficiente</t>
  </si>
  <si>
    <t xml:space="preserve">Adequado</t>
  </si>
  <si>
    <t xml:space="preserve">Revelou muito interesse pelas atividades práticas.</t>
  </si>
  <si>
    <t xml:space="preserve">2.º Período</t>
  </si>
  <si>
    <t xml:space="preserve">Muito Boa</t>
  </si>
  <si>
    <t xml:space="preserve">Melhorou bastante</t>
  </si>
  <si>
    <t xml:space="preserve">Muito boa</t>
  </si>
  <si>
    <t xml:space="preserve">Apresentou um projeto de investigação de grande qualidade.</t>
  </si>
  <si>
    <t xml:space="preserve">3.º Período</t>
  </si>
  <si>
    <t xml:space="preserve">Manteve</t>
  </si>
  <si>
    <t xml:space="preserve">Satisfatória</t>
  </si>
  <si>
    <t xml:space="preserve">Excelente</t>
  </si>
  <si>
    <t xml:space="preserve">Reduzida</t>
  </si>
  <si>
    <t xml:space="preserve">Irregular</t>
  </si>
  <si>
    <t xml:space="preserve">EVOLUÇÃO DO ALUNO</t>
  </si>
  <si>
    <t xml:space="preserve">Só leitura -- nada se escreve aqui. Mostra, para o aluno escolhido, o que já preencheste em APRECIAÇÕES em cada período, lado a lado.</t>
  </si>
  <si>
    <t xml:space="preserve">Turma</t>
  </si>
  <si>
    <t xml:space="preserve">Disciplina/UFCD</t>
  </si>
  <si>
    <t xml:space="preserve">Critério</t>
  </si>
  <si>
    <t xml:space="preserve">EVOLUÇÃO GLOBAL</t>
  </si>
  <si>
    <t xml:space="preserve">Situação atual:</t>
  </si>
  <si>
    <t xml:space="preserve">Tendência:</t>
  </si>
  <si>
    <t xml:space="preserve">Aspeto mais forte:</t>
  </si>
  <si>
    <t xml:space="preserve">Aspeto a acompanhar:</t>
  </si>
  <si>
    <t xml:space="preserve">"Aspeto mais forte/a acompanhar" compara Empenho, Participação, Comportamento e Assiduidade entre si (leitura simplificada) -- não é uma avaliação pedagógica.</t>
  </si>
  <si>
    <t xml:space="preserve">(gráfico -- posição do Aproveitamento por período)</t>
  </si>
  <si>
    <t xml:space="preserve">DADOS INTERNOS — ProfKit Apreciações</t>
  </si>
  <si>
    <t xml:space="preserve">LISTAS</t>
  </si>
  <si>
    <t xml:space="preserve">Períodos</t>
  </si>
  <si>
    <t xml:space="preserve">AproveitamentoIntro</t>
  </si>
  <si>
    <t xml:space="preserve">Insuficiente</t>
  </si>
  <si>
    <t xml:space="preserve">Reduzido</t>
  </si>
  <si>
    <t xml:space="preserve">A melhorar</t>
  </si>
  <si>
    <t xml:space="preserve">Regrediu</t>
  </si>
  <si>
    <t xml:space="preserve">(sem aproveitamento)</t>
  </si>
  <si>
    <t xml:space="preserve">FRASE 1 — abertura (Aproveitamento)</t>
  </si>
  <si>
    <t xml:space="preserve">Intro_Nivel</t>
  </si>
  <si>
    <t xml:space="preserve">Intro_Frase</t>
  </si>
  <si>
    <t xml:space="preserve">O aluno apresentou um aproveitamento insuficiente ao longo do período, evidenciando dificuldades relevantes.</t>
  </si>
  <si>
    <t xml:space="preserve">Ao longo do período, o aproveitamento revelado foi insuficiente, com resultados aquém do esperado.</t>
  </si>
  <si>
    <t xml:space="preserve">O balanço do período aponta para um aproveitamento insuficiente, sendo necessário um investimento mais consistente.</t>
  </si>
  <si>
    <t xml:space="preserve">O aluno apresentou um aproveitamento suficiente ao longo do período, com resultados irregulares.</t>
  </si>
  <si>
    <t xml:space="preserve">Ao longo do período, o aproveitamento situou-se num nível suficiente, com margem para consolidar aprendizagens.</t>
  </si>
  <si>
    <t xml:space="preserve">O balanço do período é de um aproveitamento suficiente, ainda com alguma inconsistência.</t>
  </si>
  <si>
    <t xml:space="preserve">O aluno apresentou um bom aproveitamento ao longo do período, com resultados globalmente positivos.</t>
  </si>
  <si>
    <t xml:space="preserve">Ao longo do período, o aproveitamento revelado foi bom, sustentado por um trabalho regular.</t>
  </si>
  <si>
    <t xml:space="preserve">O balanço do período é positivo, com um bom aproveitamento e resultados consistentes.</t>
  </si>
  <si>
    <t xml:space="preserve">O aluno apresentou um muito bom aproveitamento ao longo do período, com resultados sólidos.</t>
  </si>
  <si>
    <t xml:space="preserve">Ao longo do período, o aproveitamento revelado foi muito bom, refletindo um trabalho continuado.</t>
  </si>
  <si>
    <t xml:space="preserve">O balanço do período é muito positivo, com um aproveitamento consistentemente elevado.</t>
  </si>
  <si>
    <t xml:space="preserve">O aluno apresentou um aproveitamento excelente ao longo do período, com resultados destacados.</t>
  </si>
  <si>
    <t xml:space="preserve">Ao longo do período, o aproveitamento revelado foi excelente, num percurso de grande qualidade.</t>
  </si>
  <si>
    <t xml:space="preserve">O balanço do período é excelente, com resultados que se destacam pela sua consistência.</t>
  </si>
  <si>
    <t xml:space="preserve">O aluno foi avaliado ao longo do período nos critérios que se seguem.</t>
  </si>
  <si>
    <t xml:space="preserve">Regista-se o desempenho do aluno ao longo do período, de acordo com os critérios avaliados.</t>
  </si>
  <si>
    <t xml:space="preserve">Ao longo do período, o desempenho do aluno foi observado nos seguintes aspetos.</t>
  </si>
  <si>
    <t xml:space="preserve">FRAGMENTOS — Frase 2 e Frase 3</t>
  </si>
  <si>
    <t xml:space="preserve">Frag_empenho_Nivel</t>
  </si>
  <si>
    <t xml:space="preserve">Frag_empenho_Frase</t>
  </si>
  <si>
    <t xml:space="preserve">um empenho reduzido</t>
  </si>
  <si>
    <t xml:space="preserve">um empenho suficiente</t>
  </si>
  <si>
    <t xml:space="preserve">um empenho consistente</t>
  </si>
  <si>
    <t xml:space="preserve">um empenho muito elevado</t>
  </si>
  <si>
    <t xml:space="preserve">Frag_participacao_Nivel</t>
  </si>
  <si>
    <t xml:space="preserve">Frag_participacao_Frase</t>
  </si>
  <si>
    <t xml:space="preserve">uma participação reduzida</t>
  </si>
  <si>
    <t xml:space="preserve">uma participação satisfatória</t>
  </si>
  <si>
    <t xml:space="preserve">uma participação ativa</t>
  </si>
  <si>
    <t xml:space="preserve">uma participação muito ativa</t>
  </si>
  <si>
    <t xml:space="preserve">Frag_comportamento_Nivel</t>
  </si>
  <si>
    <t xml:space="preserve">Frag_comportamento_Frase</t>
  </si>
  <si>
    <t xml:space="preserve">um comportamento a melhorar</t>
  </si>
  <si>
    <t xml:space="preserve">um comportamento adequado</t>
  </si>
  <si>
    <t xml:space="preserve">um comportamento correto</t>
  </si>
  <si>
    <t xml:space="preserve">um comportamento exemplar</t>
  </si>
  <si>
    <t xml:space="preserve">Frag_evolucao_Nivel</t>
  </si>
  <si>
    <t xml:space="preserve">Frag_evolucao_Frase</t>
  </si>
  <si>
    <t xml:space="preserve">uma evolução menos positiva</t>
  </si>
  <si>
    <t xml:space="preserve">uma evolução estável</t>
  </si>
  <si>
    <t xml:space="preserve">uma evolução favorável</t>
  </si>
  <si>
    <t xml:space="preserve">uma evolução muito positiva</t>
  </si>
  <si>
    <t xml:space="preserve">Frag_assiduidade_Nivel</t>
  </si>
  <si>
    <t xml:space="preserve">Frag_assiduidade_Frase</t>
  </si>
  <si>
    <t xml:space="preserve">uma assiduidade irregular</t>
  </si>
  <si>
    <t xml:space="preserve">uma assiduidade satisfatória</t>
  </si>
  <si>
    <t xml:space="preserve">uma assiduidade regular</t>
  </si>
  <si>
    <t xml:space="preserve">uma assiduidade exemplar</t>
  </si>
  <si>
    <t xml:space="preserve">FRASE 2 — molduras (Empenho+Participação+Comportamento)</t>
  </si>
  <si>
    <t xml:space="preserve">G2Pos_Pre</t>
  </si>
  <si>
    <t xml:space="preserve">G2Pos_Suf</t>
  </si>
  <si>
    <t xml:space="preserve">Ao longo do período, revelou </t>
  </si>
  <si>
    <t xml:space="preserve">, mantendo uma atitude positiva nas atividades.</t>
  </si>
  <si>
    <t xml:space="preserve">De um modo geral, evidenciou </t>
  </si>
  <si>
    <t xml:space="preserve">, correspondendo bem ao que lhe foi pedido.</t>
  </si>
  <si>
    <t xml:space="preserve">Destacou-se ainda por revelar </t>
  </si>
  <si>
    <t xml:space="preserve"> ao longo do período.</t>
  </si>
  <si>
    <t xml:space="preserve">G2Prob_Pre</t>
  </si>
  <si>
    <t xml:space="preserve">G2Prob_Suf</t>
  </si>
  <si>
    <t xml:space="preserve">, aspetos a que deverá dar atenção nas próximas etapas.</t>
  </si>
  <si>
    <t xml:space="preserve">Importa referir que apresentou </t>
  </si>
  <si>
    <t xml:space="preserve">, devendo ser esse o foco de trabalho a curto prazo.</t>
  </si>
  <si>
    <t xml:space="preserve">Regista-se, no entanto, </t>
  </si>
  <si>
    <t xml:space="preserve">, o que importa corrigir nas próximas etapas.</t>
  </si>
  <si>
    <t xml:space="preserve">G2Mix_Pre</t>
  </si>
  <si>
    <t xml:space="preserve">G2Mix_Mid</t>
  </si>
  <si>
    <t xml:space="preserve">G2Mix_Suf</t>
  </si>
  <si>
    <t xml:space="preserve">Apesar de revelar </t>
  </si>
  <si>
    <t xml:space="preserve">, apresentou </t>
  </si>
  <si>
    <t xml:space="preserve">, aspetos a que deverá dar atenção.</t>
  </si>
  <si>
    <t xml:space="preserve">Aliou </t>
  </si>
  <si>
    <t xml:space="preserve"> a </t>
  </si>
  <si>
    <t xml:space="preserve">, que importa trabalhar nas próximas etapas.</t>
  </si>
  <si>
    <t xml:space="preserve">Manteve </t>
  </si>
  <si>
    <t xml:space="preserve">, ainda que com </t>
  </si>
  <si>
    <t xml:space="preserve">, pontos a melhorar.</t>
  </si>
  <si>
    <t xml:space="preserve">FRASE 3 — molduras (Evolução+Assiduidade)</t>
  </si>
  <si>
    <t xml:space="preserve">G3Pos_Pre</t>
  </si>
  <si>
    <t xml:space="preserve">G3Pos_Suf</t>
  </si>
  <si>
    <t xml:space="preserve">Ao longo do período, registou </t>
  </si>
  <si>
    <t xml:space="preserve">.</t>
  </si>
  <si>
    <t xml:space="preserve">De referir ainda </t>
  </si>
  <si>
    <t xml:space="preserve">Regista-se também </t>
  </si>
  <si>
    <t xml:space="preserve">G3Prob_Pre</t>
  </si>
  <si>
    <t xml:space="preserve">G3Prob_Suf</t>
  </si>
  <si>
    <t xml:space="preserve">, o que poderá ter condicionado o acompanhamento das aprendizagens.</t>
  </si>
  <si>
    <t xml:space="preserve">Importa referir </t>
  </si>
  <si>
    <t xml:space="preserve">, aspeto que terá condicionado o trabalho realizado.</t>
  </si>
  <si>
    <t xml:space="preserve">Regista-se ainda </t>
  </si>
  <si>
    <t xml:space="preserve">, sendo importante inverter esta situação nas próximas etapas.</t>
  </si>
  <si>
    <t xml:space="preserve">G3Mix_Pre</t>
  </si>
  <si>
    <t xml:space="preserve">G3Mix_Mid</t>
  </si>
  <si>
    <t xml:space="preserve">G3Mix_Suf</t>
  </si>
  <si>
    <t xml:space="preserve">Apesar de registar </t>
  </si>
  <si>
    <t xml:space="preserve">, o que importa acompanhar nas próximas etapas.</t>
  </si>
  <si>
    <t xml:space="preserve">De destacar </t>
  </si>
  <si>
    <t xml:space="preserve">, que importa corrigir.</t>
  </si>
  <si>
    <t xml:space="preserve">Importa reconhecer </t>
  </si>
  <si>
    <t xml:space="preserve">, sem deixar de referir </t>
  </si>
  <si>
    <t xml:space="preserve">, que importa acompanhar.</t>
  </si>
  <si>
    <t xml:space="preserve">FRASE FINAL — conclusão</t>
  </si>
  <si>
    <t xml:space="preserve">ConclusaoPositiva</t>
  </si>
  <si>
    <t xml:space="preserve">Deve continuar a manter esta atitude.</t>
  </si>
  <si>
    <t xml:space="preserve">Deverá continuar a investir da mesma forma, consolidando as aprendizagens já adquiridas.</t>
  </si>
  <si>
    <t xml:space="preserve">Recomenda-se a continuidade deste percurso, mantendo os hábitos de trabalho evidenciados.</t>
  </si>
  <si>
    <t xml:space="preserve">Espera-se que este percurso positivo se mantenha nas próximas etapas.</t>
  </si>
  <si>
    <t xml:space="preserve">Deverá prosseguir com o mesmo empenho, reforçando a autonomia no trabalho.</t>
  </si>
  <si>
    <t xml:space="preserve">Melhoria_aproveitamento</t>
  </si>
  <si>
    <t xml:space="preserve">Melhoria_empenho</t>
  </si>
  <si>
    <t xml:space="preserve">Melhoria_participacao</t>
  </si>
  <si>
    <t xml:space="preserve">Melhoria_comportamento</t>
  </si>
  <si>
    <t xml:space="preserve">Melhoria_evolucao</t>
  </si>
  <si>
    <t xml:space="preserve">Melhoria_assiduidade</t>
  </si>
  <si>
    <t xml:space="preserve">Deve procurar melhorar o seu desempenho nas aprendizagens, mantendo a atitude demonstrada nas restantes áreas.</t>
  </si>
  <si>
    <t xml:space="preserve">Deve procurar reforçar o empenho nas tarefas propostas, mantendo a atitude positiva demonstrada nas restantes áreas.</t>
  </si>
  <si>
    <t xml:space="preserve">Deve procurar participar de forma mais ativa nas atividades propostas, mantendo a atitude demonstrada nas restantes áreas.</t>
  </si>
  <si>
    <t xml:space="preserve">Deve procurar melhorar o comportamento, mantendo o empenho e a dedicação demonstrados nas restantes áreas.</t>
  </si>
  <si>
    <t xml:space="preserve">Importa inverter a tendência registada, retomando o nível de trabalho evidenciado em momentos anteriores.</t>
  </si>
  <si>
    <t xml:space="preserve">Deve procurar melhorar a assiduidade, mantendo o empenho e a atitude demonstrados nas restantes áreas.</t>
  </si>
  <si>
    <t xml:space="preserve">Importa reforçar o estudo e a consolidação das aprendizagens, de forma a melhorar os resultados obtidos.</t>
  </si>
  <si>
    <t xml:space="preserve">Importa investir mais nas atividades propostas, de forma a tirar maior partido das suas capacidades.</t>
  </si>
  <si>
    <t xml:space="preserve">Importa reforçar a participação nas aulas, tirando maior partido das atividades propostas.</t>
  </si>
  <si>
    <t xml:space="preserve">Importa trabalhar o comportamento em sala de aula, de forma a contribuir para um ambiente de trabalho mais harmonioso.</t>
  </si>
  <si>
    <t xml:space="preserve">Deve procurar recuperar o nível de desempenho demonstrado anteriormente, mantendo a atitude positiva nas restantes áreas.</t>
  </si>
  <si>
    <t xml:space="preserve">Importa reforçar a regularidade da assiduidade, dando continuidade ao bom desempenho evidenciado.</t>
  </si>
  <si>
    <t xml:space="preserve">Apesar da atitude globalmente positiva, deverá investir mais na consolidação das aprendizagens.</t>
  </si>
  <si>
    <t xml:space="preserve">Apesar do desempenho globalmente positivo, deverá reforçar o empenho nas próximas etapas.</t>
  </si>
  <si>
    <t xml:space="preserve">Apesar do desempenho globalmente positivo, deverá participar de forma mais regular nas atividades.</t>
  </si>
  <si>
    <t xml:space="preserve">Apesar do desempenho globalmente positivo, deverá melhorar o comportamento nas próximas etapas.</t>
  </si>
  <si>
    <t xml:space="preserve">Apesar do desempenho globalmente positivo nos restantes aspetos, importa inverter a quebra registada ao longo do período.</t>
  </si>
  <si>
    <t xml:space="preserve">Apesar do desempenho globalmente positivo, deverá melhorar a assiduidade, de forma a assegurar uma participação mais regular nas atividades.</t>
  </si>
  <si>
    <t xml:space="preserve">ConclusaoMultiPrefixo</t>
  </si>
  <si>
    <t xml:space="preserve">ConclusaoMultiSufixo</t>
  </si>
  <si>
    <t xml:space="preserve">Deve procurar melhorar </t>
  </si>
  <si>
    <t xml:space="preserve">, de forma a alcançar um desempenho mais consistente.</t>
  </si>
  <si>
    <t xml:space="preserve">Será importante reforçar </t>
  </si>
  <si>
    <t xml:space="preserve"> nas próximas etapas.</t>
  </si>
  <si>
    <t xml:space="preserve">Importa trabalhar </t>
  </si>
  <si>
    <t xml:space="preserve">, de forma a promover uma evolução mais positiva.</t>
  </si>
  <si>
    <t xml:space="preserve">NotaPessoalConector</t>
  </si>
  <si>
    <t xml:space="preserve">Importa ainda destacar:</t>
  </si>
  <si>
    <t xml:space="preserve">De salientar também:</t>
  </si>
  <si>
    <t xml:space="preserve">Regista-se ainda:</t>
  </si>
  <si>
    <t xml:space="preserve">É ainda de referir:</t>
  </si>
  <si>
    <t xml:space="preserve">Destaca-se igualmente:</t>
  </si>
</sst>
</file>

<file path=xl/styles.xml><?xml version="1.0" encoding="utf-8"?>
<styleSheet xmlns="http://schemas.openxmlformats.org/spreadsheetml/2006/main">
  <numFmts count="1">
    <numFmt numFmtId="164" formatCode="General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B6ABFC"/>
      <name val="Calibri"/>
      <family val="0"/>
      <charset val="1"/>
    </font>
    <font>
      <b val="true"/>
      <sz val="30"/>
      <color rgb="FFFFFFFF"/>
      <name val="Calibri"/>
      <family val="0"/>
      <charset val="1"/>
    </font>
    <font>
      <sz val="13"/>
      <color rgb="FFC9C0F5"/>
      <name val="Calibri"/>
      <family val="0"/>
      <charset val="1"/>
    </font>
    <font>
      <i val="true"/>
      <sz val="13"/>
      <color rgb="FFE4DFFB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15"/>
      <color rgb="FF1E1B2E"/>
      <name val="Calibri"/>
      <family val="0"/>
      <charset val="1"/>
    </font>
    <font>
      <i val="true"/>
      <sz val="11"/>
      <color rgb="FF64748B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9"/>
      <color rgb="FF64748B"/>
      <name val="Calibri"/>
      <family val="0"/>
      <charset val="1"/>
    </font>
    <font>
      <b val="true"/>
      <sz val="11"/>
      <color rgb="FF64748B"/>
      <name val="Calibri"/>
      <family val="0"/>
      <charset val="1"/>
    </font>
    <font>
      <b val="true"/>
      <sz val="11"/>
      <color rgb="FF1E1B2E"/>
      <name val="Calibri"/>
      <family val="0"/>
      <charset val="1"/>
    </font>
    <font>
      <b val="true"/>
      <sz val="8"/>
      <color rgb="FFA1A8BC"/>
      <name val="Calibri"/>
      <family val="0"/>
      <charset val="1"/>
    </font>
    <font>
      <sz val="9"/>
      <color rgb="FF64748B"/>
      <name val="Calibri"/>
      <family val="0"/>
      <charset val="1"/>
    </font>
    <font>
      <b val="true"/>
      <sz val="15"/>
      <color rgb="FF1E293B"/>
      <name val="Calibri"/>
      <family val="0"/>
      <charset val="1"/>
    </font>
    <font>
      <b val="true"/>
      <sz val="9"/>
      <color rgb="FF5D4FD1"/>
      <name val="Calibri"/>
      <family val="0"/>
      <charset val="1"/>
    </font>
    <font>
      <sz val="10"/>
      <color rgb="FF64748B"/>
      <name val="Calibri"/>
      <family val="0"/>
      <charset val="1"/>
    </font>
    <font>
      <sz val="11"/>
      <color rgb="FF1E1B2E"/>
      <name val="Calibri"/>
      <family val="0"/>
      <charset val="1"/>
    </font>
    <font>
      <b val="true"/>
      <sz val="10.5"/>
      <color rgb="FF5D4FD1"/>
      <name val="Calibri"/>
      <family val="0"/>
      <charset val="1"/>
    </font>
    <font>
      <b val="true"/>
      <sz val="13"/>
      <color rgb="FF1E293B"/>
      <name val="Calibri"/>
      <family val="0"/>
      <charset val="1"/>
    </font>
    <font>
      <b val="true"/>
      <sz val="8"/>
      <color rgb="FF94A3B8"/>
      <name val="Calibri"/>
      <family val="0"/>
      <charset val="1"/>
    </font>
    <font>
      <b val="true"/>
      <sz val="8"/>
      <color rgb="FF5D4FD1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A1A8BC"/>
      <name val="Calibri"/>
      <family val="0"/>
      <charset val="1"/>
    </font>
    <font>
      <sz val="11"/>
      <color rgb="FF5D4FD1"/>
      <name val="Calibri"/>
      <family val="0"/>
      <charset val="1"/>
    </font>
    <font>
      <sz val="10"/>
      <color rgb="FF1E1B2E"/>
      <name val="Calibri"/>
      <family val="0"/>
      <charset val="1"/>
    </font>
    <font>
      <sz val="8"/>
      <color rgb="FFA1A8BC"/>
      <name val="Calibri"/>
      <family val="0"/>
      <charset val="1"/>
    </font>
    <font>
      <b val="true"/>
      <sz val="10"/>
      <color rgb="FF64748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5D4FD1"/>
      <name val="Calibri"/>
      <family val="0"/>
      <charset val="1"/>
    </font>
    <font>
      <b val="true"/>
      <sz val="13"/>
      <color rgb="FF5D4FD1"/>
      <name val="Calibri"/>
      <family val="0"/>
      <charset val="1"/>
    </font>
    <font>
      <b val="true"/>
      <sz val="10"/>
      <color rgb="FF1E1B2E"/>
      <name val="Calibri"/>
      <family val="0"/>
      <charset val="1"/>
    </font>
    <font>
      <i val="true"/>
      <sz val="7.5"/>
      <color rgb="FFA1A8BC"/>
      <name val="Calibri"/>
      <family val="0"/>
      <charset val="1"/>
    </font>
    <font>
      <sz val="7"/>
      <color rgb="FFA1A8B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color rgb="FF1E293B"/>
      <name val="Calibri"/>
      <family val="0"/>
      <charset val="1"/>
    </font>
    <font>
      <sz val="9"/>
      <color rgb="FF1E1B2E"/>
      <name val="Calibri"/>
      <family val="0"/>
      <charset val="1"/>
    </font>
    <font>
      <b val="true"/>
      <sz val="8"/>
      <color rgb="FFFFFFFF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F172A"/>
        <bgColor rgb="FF1E1B2E"/>
      </patternFill>
    </fill>
    <fill>
      <patternFill patternType="solid">
        <fgColor rgb="FF7C6AEF"/>
        <bgColor rgb="FF5D4FD1"/>
      </patternFill>
    </fill>
    <fill>
      <patternFill patternType="solid">
        <fgColor rgb="FF1E293B"/>
        <bgColor rgb="FF1E1B2E"/>
      </patternFill>
    </fill>
    <fill>
      <patternFill patternType="solid">
        <fgColor rgb="FFFFFFFF"/>
        <bgColor rgb="FFFBFAFE"/>
      </patternFill>
    </fill>
    <fill>
      <patternFill patternType="solid">
        <fgColor rgb="FFFBFAFE"/>
        <bgColor rgb="FFFFFFFF"/>
      </patternFill>
    </fill>
    <fill>
      <patternFill patternType="solid">
        <fgColor rgb="FFF4F2FD"/>
        <bgColor rgb="FFFBFAFE"/>
      </patternFill>
    </fill>
    <fill>
      <patternFill patternType="solid">
        <fgColor rgb="FF475569"/>
        <bgColor rgb="FF64748B"/>
      </patternFill>
    </fill>
    <fill>
      <patternFill patternType="solid">
        <fgColor rgb="FF5D4FD1"/>
        <bgColor rgb="FF7C6AE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8AEE8"/>
      </bottom>
      <diagonal/>
    </border>
    <border diagonalUp="false" diagonalDown="false">
      <left style="medium">
        <color rgb="FF7C6AEF"/>
      </left>
      <right/>
      <top/>
      <bottom/>
      <diagonal/>
    </border>
    <border diagonalUp="false" diagonalDown="false">
      <left style="thin">
        <color rgb="FFC9C0F5"/>
      </left>
      <right style="thin">
        <color rgb="FFC9C0F5"/>
      </right>
      <top style="thin">
        <color rgb="FFC9C0F5"/>
      </top>
      <bottom style="thin">
        <color rgb="FFC9C0F5"/>
      </bottom>
      <diagonal/>
    </border>
    <border diagonalUp="false" diagonalDown="false">
      <left/>
      <right/>
      <top/>
      <bottom style="thin">
        <color rgb="FFC9C0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1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8" fillId="5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0" fillId="7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9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2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ont>
        <name val="Calibri"/>
        <charset val="1"/>
        <family val="0"/>
        <b val="1"/>
        <color rgb="FFC4501E"/>
        <sz val="10"/>
      </font>
      <fill>
        <patternFill>
          <bgColor rgb="FFFBE9DF"/>
        </patternFill>
      </fill>
    </dxf>
    <dxf>
      <fill>
        <patternFill patternType="solid">
          <fgColor rgb="FF475569"/>
          <bgColor rgb="FF000000"/>
        </patternFill>
      </fill>
    </dxf>
    <dxf>
      <fill>
        <patternFill patternType="solid">
          <fgColor rgb="FFFBFAFE"/>
          <bgColor rgb="FF000000"/>
        </patternFill>
      </fill>
    </dxf>
    <dxf>
      <fill>
        <patternFill patternType="solid">
          <fgColor rgb="FFA1A8B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D4FD1"/>
          <bgColor rgb="FF000000"/>
        </patternFill>
      </fill>
    </dxf>
    <dxf>
      <fill>
        <patternFill patternType="solid">
          <fgColor rgb="FF1E1B2E"/>
          <bgColor rgb="FF000000"/>
        </patternFill>
      </fill>
    </dxf>
    <dxf>
      <fill>
        <patternFill patternType="solid">
          <fgColor rgb="FF7C6AEF"/>
          <bgColor rgb="FF000000"/>
        </patternFill>
      </fill>
    </dxf>
    <dxf>
      <fill>
        <patternFill patternType="solid">
          <fgColor rgb="FFF4F2FD"/>
          <bgColor rgb="FF000000"/>
        </patternFill>
      </fill>
    </dxf>
    <dxf>
      <font>
        <name val="Calibri"/>
        <charset val="1"/>
        <family val="0"/>
        <b val="1"/>
        <color rgb="FF059669"/>
        <sz val="13"/>
      </font>
      <fill>
        <patternFill>
          <bgColor rgb="FFE1F7EE"/>
        </patternFill>
      </fill>
    </dxf>
    <dxf>
      <font>
        <name val="Calibri"/>
        <charset val="1"/>
        <family val="0"/>
        <b val="1"/>
        <color rgb="FFC4501E"/>
        <sz val="13"/>
      </font>
      <fill>
        <patternFill>
          <bgColor rgb="FFFBE9DF"/>
        </patternFill>
      </fill>
    </dxf>
    <dxf>
      <font>
        <name val="Calibri"/>
        <charset val="1"/>
        <family val="0"/>
        <b val="1"/>
        <color rgb="FF059669"/>
        <sz val="10"/>
      </font>
    </dxf>
    <dxf>
      <font>
        <name val="Calibri"/>
        <charset val="1"/>
        <family val="0"/>
        <b val="1"/>
        <color rgb="FFC4501E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9669"/>
      <rgbColor rgb="FFB8AEE8"/>
      <rgbColor rgb="FF878787"/>
      <rgbColor rgb="FFA1A8BC"/>
      <rgbColor rgb="FF5D4FD1"/>
      <rgbColor rgb="FFFBFAFE"/>
      <rgbColor rgb="FFE1F7EE"/>
      <rgbColor rgb="FF660066"/>
      <rgbColor rgb="FFFF8080"/>
      <rgbColor rgb="FF0066CC"/>
      <rgbColor rgb="FFC9C0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2FD"/>
      <rgbColor rgb="FFD9D9D9"/>
      <rgbColor rgb="FFFBE9DF"/>
      <rgbColor rgb="FF99CCFF"/>
      <rgbColor rgb="FFFF99CC"/>
      <rgbColor rgb="FFB6ABFC"/>
      <rgbColor rgb="FFE4DFFB"/>
      <rgbColor rgb="FF4A7EBB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1E1B2E"/>
      <rgbColor rgb="FFC4501E"/>
      <rgbColor rgb="FF7C6AEF"/>
      <rgbColor rgb="FF47556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Aproveitamento por período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EVOLUÇÃO!$B$28:$B$30</c:f>
              <c:strCache>
                <c:ptCount val="3"/>
                <c:pt idx="0">
                  <c:v>1.º Período</c:v>
                </c:pt>
                <c:pt idx="1">
                  <c:v>2.º Período</c:v>
                </c:pt>
                <c:pt idx="2">
                  <c:v>3.º Período</c:v>
                </c:pt>
              </c:strCache>
            </c:strRef>
          </c:cat>
          <c:val>
            <c:numRef>
              <c:f>EVOLUÇÃO!$C$28:$C$30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9873111"/>
        <c:axId val="74325648"/>
      </c:lineChart>
      <c:catAx>
        <c:axId val="39873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325648"/>
        <c:crosses val="autoZero"/>
        <c:auto val="1"/>
        <c:lblAlgn val="ctr"/>
        <c:lblOffset val="100"/>
        <c:noMultiLvlLbl val="0"/>
      </c:catAx>
      <c:valAx>
        <c:axId val="74325648"/>
        <c:scaling>
          <c:orientation val="minMax"/>
          <c:max val="5"/>
          <c:min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Nível (1=Insuficiente .. 5=Excelente)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87311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9</xdr:row>
      <xdr:rowOff>0</xdr:rowOff>
    </xdr:from>
    <xdr:to>
      <xdr:col>17</xdr:col>
      <xdr:colOff>496080</xdr:colOff>
      <xdr:row>18</xdr:row>
      <xdr:rowOff>130680</xdr:rowOff>
    </xdr:to>
    <xdr:graphicFrame>
      <xdr:nvGraphicFramePr>
        <xdr:cNvPr id="1" name="Chart 1"/>
        <xdr:cNvGraphicFramePr/>
      </xdr:nvGraphicFramePr>
      <xdr:xfrm>
        <a:off x="5004360" y="2019240"/>
        <a:ext cx="431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aApreciacoes" displayName="TabelaApreciacoes" ref="B7:O61" headerRowCount="1" totalsRowCount="0" totalsRowShown="0">
  <autoFilter ref="B7:O61"/>
  <tableColumns count="14">
    <tableColumn id="1" name="Ano"/>
    <tableColumn id="2" name="TURMA ▼"/>
    <tableColumn id="3" name="DISCIPLINA/UFCD ▼"/>
    <tableColumn id="4" name="MOMENTO ▼"/>
    <tableColumn id="5" name="N.º"/>
    <tableColumn id="6" name="Aluno"/>
    <tableColumn id="7" name="Aproveitamento"/>
    <tableColumn id="8" name="Empenho"/>
    <tableColumn id="9" name="Participação"/>
    <tableColumn id="10" name="Comportamento"/>
    <tableColumn id="11" name="Evolução"/>
    <tableColumn id="12" name="Assiduidade"/>
    <tableColumn id="13" name="Nota pessoal"/>
    <tableColumn id="14" name="Apreciaçã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fals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"/>
    <col collapsed="false" customWidth="true" hidden="false" outlineLevel="0" max="3" min="3" style="0" width="50"/>
    <col collapsed="false" customWidth="true" hidden="false" outlineLevel="0" max="8" min="4" style="0" width="4"/>
    <col collapsed="false" customWidth="true" hidden="false" outlineLevel="0" max="9" min="9" style="0" width="3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1"/>
    </row>
    <row r="3" customFormat="false" ht="48" hidden="false" customHeight="true" outlineLevel="0" collapsed="false">
      <c r="A3" s="1"/>
      <c r="B3" s="3" t="s">
        <v>1</v>
      </c>
      <c r="C3" s="3"/>
      <c r="D3" s="3"/>
      <c r="E3" s="3"/>
      <c r="F3" s="3"/>
      <c r="G3" s="3"/>
      <c r="H3" s="3"/>
      <c r="I3" s="1"/>
    </row>
    <row r="4" customFormat="false" ht="21.75" hidden="false" customHeight="true" outlineLevel="0" collapsed="false">
      <c r="A4" s="1"/>
      <c r="B4" s="4" t="str">
        <f aca="false">BASE!B4</f>
        <v>2026/2027</v>
      </c>
      <c r="C4" s="4"/>
      <c r="D4" s="4"/>
      <c r="E4" s="4"/>
      <c r="F4" s="4"/>
      <c r="G4" s="4"/>
      <c r="H4" s="4"/>
      <c r="I4" s="1"/>
    </row>
    <row r="5" customFormat="false" ht="24" hidden="false" customHeight="true" outlineLevel="0" collapsed="false">
      <c r="A5" s="1"/>
      <c r="B5" s="5" t="s">
        <v>2</v>
      </c>
      <c r="C5" s="5"/>
      <c r="D5" s="5"/>
      <c r="E5" s="5"/>
      <c r="F5" s="5"/>
      <c r="G5" s="5"/>
      <c r="H5" s="5"/>
      <c r="I5" s="1"/>
    </row>
    <row r="6" customFormat="false" ht="12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</row>
    <row r="8" customFormat="false" ht="12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</row>
    <row r="11" customFormat="false" ht="25.5" hidden="false" customHeight="true" outlineLevel="0" collapsed="false">
      <c r="B11" s="6" t="n">
        <v>1</v>
      </c>
      <c r="C11" s="7" t="s">
        <v>3</v>
      </c>
      <c r="D11" s="7"/>
      <c r="E11" s="7"/>
      <c r="F11" s="7"/>
      <c r="G11" s="7"/>
      <c r="H11" s="7"/>
    </row>
    <row r="12" customFormat="false" ht="25.5" hidden="false" customHeight="true" outlineLevel="0" collapsed="false">
      <c r="B12" s="6" t="n">
        <v>2</v>
      </c>
      <c r="C12" s="7" t="s">
        <v>4</v>
      </c>
      <c r="D12" s="7"/>
      <c r="E12" s="7"/>
      <c r="F12" s="7"/>
      <c r="G12" s="7"/>
      <c r="H12" s="7"/>
    </row>
    <row r="13" customFormat="false" ht="25.5" hidden="false" customHeight="true" outlineLevel="0" collapsed="false">
      <c r="B13" s="6" t="n">
        <v>3</v>
      </c>
      <c r="C13" s="7" t="s">
        <v>5</v>
      </c>
      <c r="D13" s="7"/>
      <c r="E13" s="7"/>
      <c r="F13" s="7"/>
      <c r="G13" s="7"/>
      <c r="H13" s="7"/>
    </row>
    <row r="15" customFormat="false" ht="21.75" hidden="false" customHeight="true" outlineLevel="0" collapsed="false">
      <c r="B15" s="8" t="s">
        <v>6</v>
      </c>
      <c r="C15" s="8"/>
      <c r="D15" s="8"/>
      <c r="E15" s="8"/>
      <c r="F15" s="8"/>
      <c r="G15" s="8"/>
      <c r="H15" s="8"/>
    </row>
  </sheetData>
  <sheetProtection sheet="true" formatCells="false" formatColumns="false" formatRows="false" sort="false" autoFilter="false"/>
  <mergeCells count="8">
    <mergeCell ref="B2:H2"/>
    <mergeCell ref="B3:H3"/>
    <mergeCell ref="B4:H4"/>
    <mergeCell ref="B5:H5"/>
    <mergeCell ref="C11:H11"/>
    <mergeCell ref="C12:H12"/>
    <mergeCell ref="C13:H13"/>
    <mergeCell ref="B15:H15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5" min="4" style="0" width="3"/>
    <col collapsed="false" customWidth="true" hidden="false" outlineLevel="0" max="6" min="6" style="0" width="22"/>
    <col collapsed="false" customWidth="true" hidden="false" outlineLevel="0" max="7" min="7" style="0" width="3"/>
  </cols>
  <sheetData>
    <row r="1" customFormat="false" ht="27.75" hidden="false" customHeight="true" outlineLevel="0" collapsed="false">
      <c r="A1" s="9" t="s">
        <v>7</v>
      </c>
      <c r="B1" s="9"/>
      <c r="C1" s="9"/>
      <c r="D1" s="9"/>
      <c r="E1" s="9"/>
      <c r="F1" s="9"/>
    </row>
    <row r="2" customFormat="false" ht="31.5" hidden="false" customHeight="true" outlineLevel="0" collapsed="false">
      <c r="A2" s="10" t="s">
        <v>8</v>
      </c>
      <c r="B2" s="10"/>
      <c r="C2" s="10"/>
      <c r="D2" s="10"/>
      <c r="E2" s="10"/>
      <c r="F2" s="10"/>
    </row>
    <row r="4" customFormat="false" ht="15" hidden="false" customHeight="false" outlineLevel="0" collapsed="false">
      <c r="A4" s="11" t="s">
        <v>9</v>
      </c>
      <c r="B4" s="12" t="s">
        <v>10</v>
      </c>
      <c r="C4" s="12"/>
    </row>
    <row r="6" customFormat="false" ht="15" hidden="false" customHeight="false" outlineLevel="0" collapsed="false">
      <c r="A6" s="13" t="s">
        <v>11</v>
      </c>
    </row>
    <row r="7" customFormat="false" ht="21.75" hidden="false" customHeight="true" outlineLevel="0" collapsed="false">
      <c r="A7" s="14" t="s">
        <v>12</v>
      </c>
      <c r="C7" s="15" t="s">
        <v>13</v>
      </c>
      <c r="E7" s="16" t="s">
        <v>14</v>
      </c>
    </row>
    <row r="8" customFormat="false" ht="15" hidden="false" customHeight="true" outlineLevel="0" collapsed="false">
      <c r="A8" s="17"/>
      <c r="B8" s="18" t="n">
        <v>1</v>
      </c>
      <c r="C8" s="19" t="s">
        <v>15</v>
      </c>
      <c r="F8" s="19" t="s">
        <v>16</v>
      </c>
    </row>
    <row r="9" customFormat="false" ht="15" hidden="false" customHeight="true" outlineLevel="0" collapsed="false">
      <c r="A9" s="17"/>
      <c r="B9" s="18" t="n">
        <v>2</v>
      </c>
      <c r="C9" s="19" t="s">
        <v>17</v>
      </c>
      <c r="F9" s="19" t="s">
        <v>18</v>
      </c>
    </row>
    <row r="10" customFormat="false" ht="15" hidden="false" customHeight="true" outlineLevel="0" collapsed="false">
      <c r="A10" s="17"/>
      <c r="B10" s="18" t="n">
        <v>3</v>
      </c>
      <c r="C10" s="19" t="s">
        <v>19</v>
      </c>
    </row>
    <row r="12" customFormat="false" ht="15" hidden="false" customHeight="false" outlineLevel="0" collapsed="false">
      <c r="A12" s="13" t="s">
        <v>20</v>
      </c>
    </row>
    <row r="13" customFormat="false" ht="21.75" hidden="false" customHeight="true" outlineLevel="0" collapsed="false">
      <c r="A13" s="14" t="s">
        <v>12</v>
      </c>
      <c r="C13" s="15" t="s">
        <v>21</v>
      </c>
      <c r="E13" s="16" t="s">
        <v>14</v>
      </c>
    </row>
    <row r="14" customFormat="false" ht="15" hidden="false" customHeight="true" outlineLevel="0" collapsed="false">
      <c r="A14" s="17"/>
      <c r="B14" s="18" t="n">
        <v>1</v>
      </c>
      <c r="C14" s="19" t="s">
        <v>22</v>
      </c>
      <c r="F14" s="19" t="s">
        <v>23</v>
      </c>
    </row>
    <row r="15" customFormat="false" ht="15" hidden="false" customHeight="true" outlineLevel="0" collapsed="false">
      <c r="A15" s="17"/>
      <c r="B15" s="18" t="n">
        <v>2</v>
      </c>
      <c r="C15" s="19" t="s">
        <v>24</v>
      </c>
      <c r="F15" s="19"/>
    </row>
    <row r="16" customFormat="false" ht="15" hidden="false" customHeight="true" outlineLevel="0" collapsed="false">
      <c r="A16" s="17"/>
      <c r="B16" s="18" t="n">
        <v>3</v>
      </c>
      <c r="C16" s="19" t="s">
        <v>25</v>
      </c>
    </row>
    <row r="18" customFormat="false" ht="15" hidden="false" customHeight="false" outlineLevel="0" collapsed="false">
      <c r="A18" s="13" t="s">
        <v>26</v>
      </c>
    </row>
    <row r="19" customFormat="false" ht="21.75" hidden="false" customHeight="true" outlineLevel="0" collapsed="false">
      <c r="A19" s="14" t="s">
        <v>12</v>
      </c>
      <c r="C19" s="15" t="s">
        <v>27</v>
      </c>
      <c r="E19" s="16" t="s">
        <v>14</v>
      </c>
    </row>
    <row r="20" customFormat="false" ht="15" hidden="false" customHeight="true" outlineLevel="0" collapsed="false">
      <c r="A20" s="17"/>
      <c r="B20" s="18" t="n">
        <v>1</v>
      </c>
      <c r="C20" s="19" t="s">
        <v>28</v>
      </c>
      <c r="F20" s="19" t="s">
        <v>29</v>
      </c>
    </row>
    <row r="21" customFormat="false" ht="15" hidden="false" customHeight="true" outlineLevel="0" collapsed="false">
      <c r="A21" s="17"/>
      <c r="B21" s="18" t="n">
        <v>2</v>
      </c>
      <c r="C21" s="19" t="s">
        <v>30</v>
      </c>
      <c r="F21" s="19" t="s">
        <v>31</v>
      </c>
    </row>
    <row r="22" customFormat="false" ht="15" hidden="false" customHeight="true" outlineLevel="0" collapsed="false">
      <c r="A22" s="17"/>
      <c r="B22" s="18" t="n">
        <v>3</v>
      </c>
      <c r="C22" s="19" t="s">
        <v>32</v>
      </c>
    </row>
  </sheetData>
  <sheetProtection sheet="true" formatCells="false" formatColumns="false" formatRows="false" sort="false" autoFilter="false"/>
  <mergeCells count="3">
    <mergeCell ref="A1:F1"/>
    <mergeCell ref="A2:F2"/>
    <mergeCell ref="B4:C4"/>
  </mergeCells>
  <conditionalFormatting sqref="C7">
    <cfRule type="expression" priority="2" aboveAverage="0" equalAverage="0" bottom="0" percent="0" rank="0" text="" dxfId="0">
      <formula>AND(TRIM(C7)&lt;&gt;"",(--(TRIM(C7)=TRIM(C13))+--(TRIM(C7)=TRIM(C19)))&gt;0)</formula>
    </cfRule>
  </conditionalFormatting>
  <conditionalFormatting sqref="C13">
    <cfRule type="expression" priority="3" aboveAverage="0" equalAverage="0" bottom="0" percent="0" rank="0" text="" dxfId="0">
      <formula>AND(TRIM(C13)&lt;&gt;"",(--(TRIM(C13)=TRIM(C7))+--(TRIM(C13)=TRIM(C19)))&gt;0)</formula>
    </cfRule>
  </conditionalFormatting>
  <conditionalFormatting sqref="C19">
    <cfRule type="expression" priority="4" aboveAverage="0" equalAverage="0" bottom="0" percent="0" rank="0" text="" dxfId="0">
      <formula>AND(TRIM(C19)&lt;&gt;"",(--(TRIM(C19)=TRIM(C7))+--(TRIM(C19)=TRIM(C13)))&gt;0)</formula>
    </cfRule>
  </conditionalFormatting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D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7" topLeftCell="G8" activePane="bottomRight" state="frozen"/>
      <selection pane="topLeft" activeCell="A1" activeCellId="0" sqref="A1"/>
      <selection pane="topRight" activeCell="G1" activeCellId="0" sqref="G1"/>
      <selection pane="bottomLeft" activeCell="A8" activeCellId="0" sqref="A8"/>
      <selection pane="bottomRigh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5"/>
    <col collapsed="false" customWidth="true" hidden="false" outlineLevel="0" max="7" min="7" style="0" width="20"/>
    <col collapsed="false" customWidth="true" hidden="false" outlineLevel="0" max="8" min="8" style="0" width="12"/>
    <col collapsed="false" customWidth="true" hidden="false" outlineLevel="0" max="10" min="9" style="0" width="11"/>
    <col collapsed="false" customWidth="true" hidden="false" outlineLevel="0" max="11" min="11" style="0" width="12"/>
    <col collapsed="false" customWidth="true" hidden="false" outlineLevel="0" max="12" min="12" style="0" width="15"/>
    <col collapsed="false" customWidth="true" hidden="false" outlineLevel="0" max="13" min="13" style="0" width="12"/>
    <col collapsed="false" customWidth="true" hidden="false" outlineLevel="0" max="14" min="14" style="0" width="24"/>
    <col collapsed="false" customWidth="true" hidden="false" outlineLevel="0" max="15" min="15" style="0" width="72"/>
    <col collapsed="false" customWidth="true" hidden="true" outlineLevel="0" max="28" min="17" style="0" width="16"/>
    <col collapsed="false" customWidth="true" hidden="true" outlineLevel="0" max="30" min="29" style="0" width="6"/>
  </cols>
  <sheetData>
    <row r="1" customFormat="false" ht="27.75" hidden="false" customHeight="true" outlineLevel="0" collapsed="false">
      <c r="B1" s="9" t="s">
        <v>33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customFormat="false" ht="24" hidden="false" customHeight="true" outlineLevel="0" collapsed="false">
      <c r="B3" s="20" t="s">
        <v>34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5" customFormat="false" ht="30" hidden="false" customHeight="true" outlineLevel="0" collapsed="false">
      <c r="B5" s="21" t="str">
        <f aca="false">IF(SUBTOTAL(103,$G$8:$G$61)=0,"Nenhum aluno visível — verifica os filtros de Turma/Disciplina/Momento acima.","A trabalhar:  "&amp;INDEX($C$8:$C$61,IFERROR(MATCH(1,$AC$8:$AC$61,0),0))&amp;"  ·  "&amp;INDEX($D$8:$D$61,IFERROR(MATCH(1,$AC$8:$AC$61,0),0))&amp;"  ·  "&amp;INDEX($E$8:$E$61,IFERROR(MATCH(1,$AC$8:$AC$61,0),0)))</f>
        <v>A trabalhar:  8.º A  ·  Matemática  ·  1.º Período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customFormat="false" ht="13.5" hidden="false" customHeight="true" outlineLevel="0" collapsed="false">
      <c r="F6" s="22" t="s">
        <v>35</v>
      </c>
      <c r="G6" s="22"/>
      <c r="H6" s="23" t="s">
        <v>36</v>
      </c>
      <c r="I6" s="23"/>
      <c r="J6" s="23"/>
      <c r="K6" s="23"/>
      <c r="L6" s="23"/>
      <c r="M6" s="23"/>
      <c r="N6" s="24" t="s">
        <v>37</v>
      </c>
      <c r="O6" s="24"/>
    </row>
    <row r="7" customFormat="false" ht="27.75" hidden="false" customHeight="true" outlineLevel="0" collapsed="false">
      <c r="B7" s="25" t="s">
        <v>38</v>
      </c>
      <c r="C7" s="26" t="s">
        <v>39</v>
      </c>
      <c r="D7" s="26" t="s">
        <v>40</v>
      </c>
      <c r="E7" s="26" t="s">
        <v>41</v>
      </c>
      <c r="F7" s="25" t="s">
        <v>42</v>
      </c>
      <c r="G7" s="25" t="s">
        <v>43</v>
      </c>
      <c r="H7" s="25" t="s">
        <v>44</v>
      </c>
      <c r="I7" s="25" t="s">
        <v>45</v>
      </c>
      <c r="J7" s="25" t="s">
        <v>46</v>
      </c>
      <c r="K7" s="25" t="s">
        <v>47</v>
      </c>
      <c r="L7" s="25" t="s">
        <v>48</v>
      </c>
      <c r="M7" s="25" t="s">
        <v>49</v>
      </c>
      <c r="N7" s="27" t="s">
        <v>50</v>
      </c>
      <c r="O7" s="27" t="s">
        <v>51</v>
      </c>
      <c r="Q7" s="0" t="s">
        <v>52</v>
      </c>
      <c r="R7" s="0" t="s">
        <v>53</v>
      </c>
      <c r="S7" s="0" t="s">
        <v>54</v>
      </c>
      <c r="T7" s="0" t="s">
        <v>55</v>
      </c>
      <c r="U7" s="0" t="s">
        <v>56</v>
      </c>
      <c r="V7" s="0" t="s">
        <v>57</v>
      </c>
      <c r="W7" s="0" t="s">
        <v>58</v>
      </c>
      <c r="X7" s="0" t="s">
        <v>59</v>
      </c>
      <c r="Y7" s="0" t="s">
        <v>60</v>
      </c>
      <c r="Z7" s="0" t="s">
        <v>61</v>
      </c>
      <c r="AA7" s="0" t="s">
        <v>62</v>
      </c>
      <c r="AB7" s="0" t="s">
        <v>63</v>
      </c>
      <c r="AC7" s="0" t="s">
        <v>64</v>
      </c>
      <c r="AD7" s="0" t="s">
        <v>65</v>
      </c>
    </row>
    <row r="8" customFormat="false" ht="120" hidden="false" customHeight="true" outlineLevel="0" collapsed="false">
      <c r="B8" s="28" t="str">
        <f aca="false">IF(BASE!B4="","",BASE!B4)</f>
        <v>2026/2027</v>
      </c>
      <c r="C8" s="28" t="str">
        <f aca="false">IF(BASE!C7="","",BASE!C7)</f>
        <v>8.º A</v>
      </c>
      <c r="D8" s="28" t="str">
        <f aca="false">IF(BASE!F8="","",BASE!F8)</f>
        <v>Matemática</v>
      </c>
      <c r="E8" s="28" t="s">
        <v>66</v>
      </c>
      <c r="F8" s="28" t="n">
        <v>1</v>
      </c>
      <c r="G8" s="29" t="str">
        <f aca="false">IF(BASE!$C$8="","",BASE!$C$8)</f>
        <v>Ana Silva</v>
      </c>
      <c r="H8" s="30" t="s">
        <v>67</v>
      </c>
      <c r="I8" s="30" t="s">
        <v>68</v>
      </c>
      <c r="J8" s="30" t="s">
        <v>69</v>
      </c>
      <c r="K8" s="30" t="s">
        <v>68</v>
      </c>
      <c r="L8" s="30" t="s">
        <v>70</v>
      </c>
      <c r="M8" s="30" t="s">
        <v>69</v>
      </c>
      <c r="N8" s="31"/>
      <c r="O8" s="32" t="str">
        <f aca="false">IF($G8="","",IF(AND(NOT(OR(IF($H8="","",$H8)&lt;&gt;"",IF($I8="","",$I8)&lt;&gt;"",IF($J8="","",$J8)&lt;&gt;"",IF($K8="","",$K8)&lt;&gt;"",IF($L8="","",$L8)&lt;&gt;"",IF($M8="","",$M8)&lt;&gt;"")),IF($N8="","",$N8)=""),"— Ainda sem critérios preenchidos. —",_xlfn.TEXTJOIN(" ",TRUE(),$Q8,$T8,$W8,$AA8,IF(IF($N8="","",$N8)&lt;&gt;"",$AB8&amp;" "&amp;IF($N8="","",$N8),""))))</f>
        <v>O aluno apresentou um bom aproveitamento ao longo do período, com resultados globalmente positivos. Destacou-se ainda por revelar um empenho muito elevado, uma participação ativa e um comportamento exemplar ao longo do período. Ao longo do período, registou uma evolução favorável e uma assiduidade regular. Deve continuar a manter esta atitude.</v>
      </c>
      <c r="Q8" s="33" t="str">
        <f aca="false">IF(OR(IF($H8="","",$H8)&lt;&gt;"",IF($I8="","",$I8)&lt;&gt;"",IF($J8="","",$J8)&lt;&gt;"",IF($K8="","",$K8)&lt;&gt;"",IF($L8="","",$L8)&lt;&gt;"",IF($M8="","",$M8)&lt;&gt;""),INDEX(DADOS!$C:$C,(15+(MATCH(IF($H8="","(sem aproveitamento)",$H8),DADOS!$I$6:$I$11,0)-1)*3+MOD(ROW()+1,3))),"")</f>
        <v>O aluno apresentou um bom aproveitamento ao longo do período, com resultados globalmente positivos.</v>
      </c>
      <c r="R8" s="33" t="str">
        <f aca="false">IF(((LEN(_xlfn.TEXTJOIN(",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melhorar")),INDEX(DADOS!$C:$C,(48+MATCH(IF($K8="","",$K8),DADOS!$E$6:$E$9,0)-1)),"")))-LEN(SUBSTITUTE(_xlfn.TEXTJOIN(",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melhorar")),INDEX(DADOS!$C:$C,(48+MATCH(IF($K8="","",$K8),DADOS!$E$6:$E$9,0)-1)),"")),", ","")))/2)=0,_xlfn.TEXTJOIN(",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melhorar")),INDEX(DADOS!$C:$C,(48+MATCH(IF($K8="","",$K8),DADOS!$E$6:$E$9,0)-1)),"")),SUBSTITUTE(_xlfn.TEXTJOIN(",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melhorar")),INDEX(DADOS!$C:$C,(48+MATCH(IF($K8="","",$K8),DADOS!$E$6:$E$9,0)-1)),"")),", "," e ",((LEN(_xlfn.TEXTJOIN(",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melhorar")),INDEX(DADOS!$C:$C,(48+MATCH(IF($K8="","",$K8),DADOS!$E$6:$E$9,0)-1)),"")))-LEN(SUBSTITUTE(_xlfn.TEXTJOIN(", ",TRUE(),IF(AND(IF($I8="","",$I8)&lt;&gt;"",NOT(IF($I8="","",$I8)="Reduzido")),INDEX(DADOS!$C:$C,(36+MATCH(IF($I8="","",$I8),DADOS!$C$6:$C$9,0)-1)),""),IF(AND(IF($J8="","",$J8)&lt;&gt;"",NOT(IF($J8="","",$J8)="Reduzida")),INDEX(DADOS!$C:$C,(42+MATCH(IF($J8="","",$J8),DADOS!$D$6:$D$9,0)-1)),""),IF(AND(IF($K8="","",$K8)&lt;&gt;"",NOT(IF($K8="","",$K8)="A melhorar")),INDEX(DADOS!$C:$C,(48+MATCH(IF($K8="","",$K8),DADOS!$E$6:$E$9,0)-1)),"")),", ","")))/2)))</f>
        <v>um empenho muito elevado, uma participação ativa e um comportamento exemplar</v>
      </c>
      <c r="S8" s="33" t="str">
        <f aca="false">IF(((LEN(_xlfn.TEXTJOIN(",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melhorar"),INDEX(DADOS!$C:$C,(48+MATCH(IF($K8="","",$K8),DADOS!$E$6:$E$9,0)-1)),"")))-LEN(SUBSTITUTE(_xlfn.TEXTJOIN(",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melhorar"),INDEX(DADOS!$C:$C,(48+MATCH(IF($K8="","",$K8),DADOS!$E$6:$E$9,0)-1)),"")),", ","")))/2)=0,_xlfn.TEXTJOIN(",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melhorar"),INDEX(DADOS!$C:$C,(48+MATCH(IF($K8="","",$K8),DADOS!$E$6:$E$9,0)-1)),"")),SUBSTITUTE(_xlfn.TEXTJOIN(",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melhorar"),INDEX(DADOS!$C:$C,(48+MATCH(IF($K8="","",$K8),DADOS!$E$6:$E$9,0)-1)),"")),", "," e ",((LEN(_xlfn.TEXTJOIN(",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melhorar"),INDEX(DADOS!$C:$C,(48+MATCH(IF($K8="","",$K8),DADOS!$E$6:$E$9,0)-1)),"")))-LEN(SUBSTITUTE(_xlfn.TEXTJOIN(", ",TRUE(),IF(AND(IF($I8="","",$I8)&lt;&gt;"",IF($I8="","",$I8)="Reduzido"),INDEX(DADOS!$C:$C,(36+MATCH(IF($I8="","",$I8),DADOS!$C$6:$C$9,0)-1)),""),IF(AND(IF($J8="","",$J8)&lt;&gt;"",IF($J8="","",$J8)="Reduzida"),INDEX(DADOS!$C:$C,(42+MATCH(IF($J8="","",$J8),DADOS!$D$6:$D$9,0)-1)),""),IF(AND(IF($K8="","",$K8)&lt;&gt;"",IF($K8="","",$K8)="A melhorar"),INDEX(DADOS!$C:$C,(48+MATCH(IF($K8="","",$K8),DADOS!$E$6:$E$9,0)-1)),"")),", ","")))/2)))</f>
        <v/>
      </c>
      <c r="T8" s="33" t="str">
        <f aca="false">IF(AND($R8="",$S8=""),"",IF($S8="",INDEX(DADOS!$B:$B,(MOD(ROW()+3,3)+67))&amp;$R8&amp;INDEX(DADOS!$C:$C,(MOD(ROW()+3,3)+67)),IF($R8="",INDEX(DADOS!$B:$B,(MOD(ROW()+3,3)+72))&amp;$S8&amp;INDEX(DADOS!$C:$C,(MOD(ROW()+3,3)+72)),INDEX(DADOS!$B:$B,(MOD(ROW()+3,3)+77))&amp;$R8&amp;INDEX(DADOS!$C:$C,(MOD(ROW()+3,3)+77))&amp;$S8&amp;INDEX(DADOS!$D:$D,(MOD(ROW()+3,3)+77)))))</f>
        <v>Destacou-se ainda por revelar um empenho muito elevado, uma participação ativa e um comportamento exemplar ao longo do período.</v>
      </c>
      <c r="U8" s="33" t="str">
        <f aca="false">IF(((LEN(_xlfn.TEXTJOIN(",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)-LEN(SUBSTITUTE(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,", ","")))/2)=0,_xlfn.TEXTJOIN(",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,SUBSTITUTE(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,", "," e ",((LEN(_xlfn.TEXTJOIN(",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)-LEN(SUBSTITUTE(_xlfn.TEXTJOIN(", ",TRUE(),IF(AND(IF($L8="","",$L8)&lt;&gt;"",NOT(IF($L8="","",$L8)="Regrediu")),INDEX(DADOS!$C:$C,(54+MATCH(IF($L8="","",$L8),DADOS!$F$6:$F$9,0)-1)),""),IF(AND(IF($M8="","",$M8)&lt;&gt;"",NOT(IF($M8="","",$M8)="Irregular")),INDEX(DADOS!$C:$C,(60+MATCH(IF($M8="","",$M8),DADOS!$G$6:$G$9,0)-1)),"")),", ","")))/2)))</f>
        <v>uma evolução favorável e uma assiduidade regular</v>
      </c>
      <c r="V8" s="33" t="str">
        <f aca="false">IF(((LEN(_xlfn.TEXTJOIN(",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)-LEN(SUBSTITUTE(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,", ","")))/2)=0,_xlfn.TEXTJOIN(",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,SUBSTITUTE(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,", "," e ",((LEN(_xlfn.TEXTJOIN(",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)-LEN(SUBSTITUTE(_xlfn.TEXTJOIN(", ",TRUE(),IF(AND(IF($L8="","",$L8)&lt;&gt;"",IF($L8="","",$L8)="Regrediu"),INDEX(DADOS!$C:$C,(54+MATCH(IF($L8="","",$L8),DADOS!$F$6:$F$9,0)-1)),""),IF(AND(IF($M8="","",$M8)&lt;&gt;"",IF($M8="","",$M8)="Irregular"),INDEX(DADOS!$C:$C,(60+MATCH(IF($M8="","",$M8),DADOS!$G$6:$G$9,0)-1)),"")),", ","")))/2)))</f>
        <v/>
      </c>
      <c r="W8" s="33" t="str">
        <f aca="false">IF(AND($U8="",$V8=""),"",IF($V8="",INDEX(DADOS!$B:$B,(MOD(ROW()+7,3)+83))&amp;$U8&amp;INDEX(DADOS!$C:$C,(MOD(ROW()+7,3)+83)),IF($U8="",INDEX(DADOS!$B:$B,(MOD(ROW()+7,3)+88))&amp;$V8&amp;INDEX(DADOS!$C:$C,(MOD(ROW()+7,3)+88)),INDEX(DADOS!$B:$B,(MOD(ROW()+7,3)+93))&amp;$U8&amp;INDEX(DADOS!$C:$C,(MOD(ROW()+7,3)+93))&amp;$V8&amp;INDEX(DADOS!$D:$D,(MOD(ROW()+7,3)+93)))))</f>
        <v>Ao longo do período, registou uma evolução favorável e uma assiduidade regular.</v>
      </c>
      <c r="X8" s="34" t="n">
        <f aca="false">--(OR(IF($H8="","",$H8)="Insuficiente",IF($H8="","",$H8)="Suficiente"))+--(IF($I8="","",$I8)="Reduzido")+--(IF($J8="","",$J8)="Reduzida")+--(IF($K8="","",$K8)="A melhorar")+--(IF($L8="","",$L8)="Regrediu")+--(IF($M8="","",$M8)="Irregular")</f>
        <v>0</v>
      </c>
      <c r="Y8" s="34" t="n">
        <f aca="false">IF(OR(IF($H8="","",$H8)="Insuficiente",IF($H8="","",$H8)="Suficiente"),1,IF(IF($I8="","",$I8)="Reduzido",2,IF(IF($J8="","",$J8)="Reduzida",3,IF(IF($K8="","",$K8)="A melhorar",4,IF(IF($L8="","",$L8)="Regrediu",5,IF(IF($M8="","",$M8)="Irregular",6,0))))))</f>
        <v>0</v>
      </c>
      <c r="Z8" s="33" t="str">
        <f aca="false">IF(((LEN(_xlfn.TEXTJOIN(",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assiduidade","")))-LEN(SUBSTITUTE(_xlfn.TEXTJOIN(",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assiduidade","")),", ","")))/2)=0,_xlfn.TEXTJOIN(",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assiduidade","")),SUBSTITUTE(_xlfn.TEXTJOIN(",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assiduidade","")),", "," e ",((LEN(_xlfn.TEXTJOIN(",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assiduidade","")))-LEN(SUBSTITUTE(_xlfn.TEXTJOIN(", ",TRUE(),IF(OR(IF($H8="","",$H8)="Insuficiente",IF($H8="","",$H8)="Suficiente"),"o aproveitamento",""),IF(IF($I8="","",$I8)="Reduzido","o empenho",""),IF(IF($J8="","",$J8)="Reduzida","a participação",""),IF(IF($K8="","",$K8)="A melhorar","o comportamento",""),IF(IF($L8="","",$L8)="Regrediu","a evolução",""),IF(IF($M8="","",$M8)="Irregular","a assiduidade","")),", ","")))/2)))</f>
        <v/>
      </c>
      <c r="AA8" s="33" t="str">
        <f aca="false">IF(OR(IF($H8="","",$H8)&lt;&gt;"",IF($I8="","",$I8)&lt;&gt;"",IF($J8="","",$J8)&lt;&gt;"",IF($K8="","",$K8)&lt;&gt;"",IF($L8="","",$L8)&lt;&gt;"",IF($M8="","",$M8)&lt;&gt;""),IF($X8=0,INDEX(DADOS!$B:$B,(MOD(ROW()+17+0,5)+99)),IF($X8=1,CHOOSE($Y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8&amp;INDEX(DADOS!$C:$C,(MOD(ROW()+17,3)+111)))),"")</f>
        <v>Deve continuar a manter esta atitude.</v>
      </c>
      <c r="AB8" s="33" t="str">
        <f aca="false">INDEX(DADOS!$B:$B,(MOD(ROW()+19,5)+116))</f>
        <v>Regista-se ainda:</v>
      </c>
      <c r="AC8" s="34" t="n">
        <f aca="false">SUBTOTAL(103,$G$8:G8)</f>
        <v>1</v>
      </c>
      <c r="AD8" s="34" t="str">
        <f aca="false">IF($G8="","",C8&amp;"|"&amp;D8&amp;"|"&amp;E8&amp;"|"&amp;$G8)</f>
        <v>8.º A|Matemática|1.º Período|Ana Silva</v>
      </c>
    </row>
    <row r="9" customFormat="false" ht="120" hidden="false" customHeight="true" outlineLevel="0" collapsed="false">
      <c r="B9" s="28" t="str">
        <f aca="false">IF(BASE!B4="","",BASE!B4)</f>
        <v>2026/2027</v>
      </c>
      <c r="C9" s="28" t="str">
        <f aca="false">IF(BASE!C7="","",BASE!C7)</f>
        <v>8.º A</v>
      </c>
      <c r="D9" s="28" t="str">
        <f aca="false">IF(BASE!F8="","",BASE!F8)</f>
        <v>Matemática</v>
      </c>
      <c r="E9" s="28" t="s">
        <v>66</v>
      </c>
      <c r="F9" s="28" t="n">
        <v>2</v>
      </c>
      <c r="G9" s="29" t="str">
        <f aca="false">IF(BASE!$C$9="","",BASE!$C$9)</f>
        <v>João Costa</v>
      </c>
      <c r="H9" s="30"/>
      <c r="I9" s="30" t="s">
        <v>71</v>
      </c>
      <c r="J9" s="30" t="s">
        <v>71</v>
      </c>
      <c r="K9" s="30" t="s">
        <v>72</v>
      </c>
      <c r="L9" s="30"/>
      <c r="M9" s="30"/>
      <c r="N9" s="31"/>
      <c r="O9" s="32" t="str">
        <f aca="false">IF($G9="","",IF(AND(NOT(OR(IF($H9="","",$H9)&lt;&gt;"",IF($I9="","",$I9)&lt;&gt;"",IF($J9="","",$J9)&lt;&gt;"",IF($K9="","",$K9)&lt;&gt;"",IF($L9="","",$L9)&lt;&gt;"",IF($M9="","",$M9)&lt;&gt;"")),IF($N9="","",$N9)=""),"— Ainda sem critérios preenchidos. —",_xlfn.TEXTJOIN(" ",TRUE(),$Q9,$T9,$W9,$AA9,IF(IF($N9="","",$N9)&lt;&gt;"",$AB9&amp;" "&amp;IF($N9="","",$N9),""))))</f>
        <v>Regista-se o desempenho do aluno ao longo do período, de acordo com os critérios avaliados. Ao longo do período, revelou um empenho suficiente, uma participação satisfatória e um comportamento adequado, mantendo uma atitude positiva nas atividades. Deverá continuar a investir da mesma forma, consolidando as aprendizagens já adquiridas.</v>
      </c>
      <c r="Q9" s="33" t="str">
        <f aca="false">IF(OR(IF($H9="","",$H9)&lt;&gt;"",IF($I9="","",$I9)&lt;&gt;"",IF($J9="","",$J9)&lt;&gt;"",IF($K9="","",$K9)&lt;&gt;"",IF($L9="","",$L9)&lt;&gt;"",IF($M9="","",$M9)&lt;&gt;""),INDEX(DADOS!$C:$C,(15+(MATCH(IF($H9="","(sem aproveitamento)",$H9),DADOS!$I$6:$I$11,0)-1)*3+MOD(ROW()+1,3))),"")</f>
        <v>Regista-se o desempenho do aluno ao longo do período, de acordo com os critérios avaliados.</v>
      </c>
      <c r="R9" s="33" t="str">
        <f aca="false">IF(((LEN(_xlfn.TEXTJOIN(",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melhorar")),INDEX(DADOS!$C:$C,(48+MATCH(IF($K9="","",$K9),DADOS!$E$6:$E$9,0)-1)),"")))-LEN(SUBSTITUTE(_xlfn.TEXTJOIN(",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melhorar")),INDEX(DADOS!$C:$C,(48+MATCH(IF($K9="","",$K9),DADOS!$E$6:$E$9,0)-1)),"")),", ","")))/2)=0,_xlfn.TEXTJOIN(",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melhorar")),INDEX(DADOS!$C:$C,(48+MATCH(IF($K9="","",$K9),DADOS!$E$6:$E$9,0)-1)),"")),SUBSTITUTE(_xlfn.TEXTJOIN(",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melhorar")),INDEX(DADOS!$C:$C,(48+MATCH(IF($K9="","",$K9),DADOS!$E$6:$E$9,0)-1)),"")),", "," e ",((LEN(_xlfn.TEXTJOIN(",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melhorar")),INDEX(DADOS!$C:$C,(48+MATCH(IF($K9="","",$K9),DADOS!$E$6:$E$9,0)-1)),"")))-LEN(SUBSTITUTE(_xlfn.TEXTJOIN(", ",TRUE(),IF(AND(IF($I9="","",$I9)&lt;&gt;"",NOT(IF($I9="","",$I9)="Reduzido")),INDEX(DADOS!$C:$C,(36+MATCH(IF($I9="","",$I9),DADOS!$C$6:$C$9,0)-1)),""),IF(AND(IF($J9="","",$J9)&lt;&gt;"",NOT(IF($J9="","",$J9)="Reduzida")),INDEX(DADOS!$C:$C,(42+MATCH(IF($J9="","",$J9),DADOS!$D$6:$D$9,0)-1)),""),IF(AND(IF($K9="","",$K9)&lt;&gt;"",NOT(IF($K9="","",$K9)="A melhorar")),INDEX(DADOS!$C:$C,(48+MATCH(IF($K9="","",$K9),DADOS!$E$6:$E$9,0)-1)),"")),", ","")))/2)))</f>
        <v>um empenho suficiente, uma participação satisfatória e um comportamento adequado</v>
      </c>
      <c r="S9" s="33" t="str">
        <f aca="false">IF(((LEN(_xlfn.TEXTJOIN(",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melhorar"),INDEX(DADOS!$C:$C,(48+MATCH(IF($K9="","",$K9),DADOS!$E$6:$E$9,0)-1)),"")))-LEN(SUBSTITUTE(_xlfn.TEXTJOIN(",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melhorar"),INDEX(DADOS!$C:$C,(48+MATCH(IF($K9="","",$K9),DADOS!$E$6:$E$9,0)-1)),"")),", ","")))/2)=0,_xlfn.TEXTJOIN(",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melhorar"),INDEX(DADOS!$C:$C,(48+MATCH(IF($K9="","",$K9),DADOS!$E$6:$E$9,0)-1)),"")),SUBSTITUTE(_xlfn.TEXTJOIN(",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melhorar"),INDEX(DADOS!$C:$C,(48+MATCH(IF($K9="","",$K9),DADOS!$E$6:$E$9,0)-1)),"")),", "," e ",((LEN(_xlfn.TEXTJOIN(",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melhorar"),INDEX(DADOS!$C:$C,(48+MATCH(IF($K9="","",$K9),DADOS!$E$6:$E$9,0)-1)),"")))-LEN(SUBSTITUTE(_xlfn.TEXTJOIN(", ",TRUE(),IF(AND(IF($I9="","",$I9)&lt;&gt;"",IF($I9="","",$I9)="Reduzido"),INDEX(DADOS!$C:$C,(36+MATCH(IF($I9="","",$I9),DADOS!$C$6:$C$9,0)-1)),""),IF(AND(IF($J9="","",$J9)&lt;&gt;"",IF($J9="","",$J9)="Reduzida"),INDEX(DADOS!$C:$C,(42+MATCH(IF($J9="","",$J9),DADOS!$D$6:$D$9,0)-1)),""),IF(AND(IF($K9="","",$K9)&lt;&gt;"",IF($K9="","",$K9)="A melhorar"),INDEX(DADOS!$C:$C,(48+MATCH(IF($K9="","",$K9),DADOS!$E$6:$E$9,0)-1)),"")),", ","")))/2)))</f>
        <v/>
      </c>
      <c r="T9" s="33" t="str">
        <f aca="false">IF(AND($R9="",$S9=""),"",IF($S9="",INDEX(DADOS!$B:$B,(MOD(ROW()+3,3)+67))&amp;$R9&amp;INDEX(DADOS!$C:$C,(MOD(ROW()+3,3)+67)),IF($R9="",INDEX(DADOS!$B:$B,(MOD(ROW()+3,3)+72))&amp;$S9&amp;INDEX(DADOS!$C:$C,(MOD(ROW()+3,3)+72)),INDEX(DADOS!$B:$B,(MOD(ROW()+3,3)+77))&amp;$R9&amp;INDEX(DADOS!$C:$C,(MOD(ROW()+3,3)+77))&amp;$S9&amp;INDEX(DADOS!$D:$D,(MOD(ROW()+3,3)+77)))))</f>
        <v>Ao longo do período, revelou um empenho suficiente, uma participação satisfatória e um comportamento adequado, mantendo uma atitude positiva nas atividades.</v>
      </c>
      <c r="U9" s="33" t="str">
        <f aca="false">IF(((LEN(_xlfn.TEXTJOIN(",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)-LEN(SUBSTITUTE(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,", ","")))/2)=0,_xlfn.TEXTJOIN(",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,SUBSTITUTE(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,", "," e ",((LEN(_xlfn.TEXTJOIN(",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)-LEN(SUBSTITUTE(_xlfn.TEXTJOIN(", ",TRUE(),IF(AND(IF($L9="","",$L9)&lt;&gt;"",NOT(IF($L9="","",$L9)="Regrediu")),INDEX(DADOS!$C:$C,(54+MATCH(IF($L9="","",$L9),DADOS!$F$6:$F$9,0)-1)),""),IF(AND(IF($M9="","",$M9)&lt;&gt;"",NOT(IF($M9="","",$M9)="Irregular")),INDEX(DADOS!$C:$C,(60+MATCH(IF($M9="","",$M9),DADOS!$G$6:$G$9,0)-1)),"")),", ","")))/2)))</f>
        <v/>
      </c>
      <c r="V9" s="33" t="str">
        <f aca="false">IF(((LEN(_xlfn.TEXTJOIN(",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)-LEN(SUBSTITUTE(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,", ","")))/2)=0,_xlfn.TEXTJOIN(",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,SUBSTITUTE(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,", "," e ",((LEN(_xlfn.TEXTJOIN(",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)-LEN(SUBSTITUTE(_xlfn.TEXTJOIN(", ",TRUE(),IF(AND(IF($L9="","",$L9)&lt;&gt;"",IF($L9="","",$L9)="Regrediu"),INDEX(DADOS!$C:$C,(54+MATCH(IF($L9="","",$L9),DADOS!$F$6:$F$9,0)-1)),""),IF(AND(IF($M9="","",$M9)&lt;&gt;"",IF($M9="","",$M9)="Irregular"),INDEX(DADOS!$C:$C,(60+MATCH(IF($M9="","",$M9),DADOS!$G$6:$G$9,0)-1)),"")),", ","")))/2)))</f>
        <v/>
      </c>
      <c r="W9" s="33" t="str">
        <f aca="false">IF(AND($U9="",$V9=""),"",IF($V9="",INDEX(DADOS!$B:$B,(MOD(ROW()+7,3)+83))&amp;$U9&amp;INDEX(DADOS!$C:$C,(MOD(ROW()+7,3)+83)),IF($U9="",INDEX(DADOS!$B:$B,(MOD(ROW()+7,3)+88))&amp;$V9&amp;INDEX(DADOS!$C:$C,(MOD(ROW()+7,3)+88)),INDEX(DADOS!$B:$B,(MOD(ROW()+7,3)+93))&amp;$U9&amp;INDEX(DADOS!$C:$C,(MOD(ROW()+7,3)+93))&amp;$V9&amp;INDEX(DADOS!$D:$D,(MOD(ROW()+7,3)+93)))))</f>
        <v/>
      </c>
      <c r="X9" s="34" t="n">
        <f aca="false">--(OR(IF($H9="","",$H9)="Insuficiente",IF($H9="","",$H9)="Suficiente"))+--(IF($I9="","",$I9)="Reduzido")+--(IF($J9="","",$J9)="Reduzida")+--(IF($K9="","",$K9)="A melhorar")+--(IF($L9="","",$L9)="Regrediu")+--(IF($M9="","",$M9)="Irregular")</f>
        <v>0</v>
      </c>
      <c r="Y9" s="34" t="n">
        <f aca="false">IF(OR(IF($H9="","",$H9)="Insuficiente",IF($H9="","",$H9)="Suficiente"),1,IF(IF($I9="","",$I9)="Reduzido",2,IF(IF($J9="","",$J9)="Reduzida",3,IF(IF($K9="","",$K9)="A melhorar",4,IF(IF($L9="","",$L9)="Regrediu",5,IF(IF($M9="","",$M9)="Irregular",6,0))))))</f>
        <v>0</v>
      </c>
      <c r="Z9" s="33" t="str">
        <f aca="false">IF(((LEN(_xlfn.TEXTJOIN(",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assiduidade","")))-LEN(SUBSTITUTE(_xlfn.TEXTJOIN(",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assiduidade","")),", ","")))/2)=0,_xlfn.TEXTJOIN(",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assiduidade","")),SUBSTITUTE(_xlfn.TEXTJOIN(",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assiduidade","")),", "," e ",((LEN(_xlfn.TEXTJOIN(",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assiduidade","")))-LEN(SUBSTITUTE(_xlfn.TEXTJOIN(", ",TRUE(),IF(OR(IF($H9="","",$H9)="Insuficiente",IF($H9="","",$H9)="Suficiente"),"o aproveitamento",""),IF(IF($I9="","",$I9)="Reduzido","o empenho",""),IF(IF($J9="","",$J9)="Reduzida","a participação",""),IF(IF($K9="","",$K9)="A melhorar","o comportamento",""),IF(IF($L9="","",$L9)="Regrediu","a evolução",""),IF(IF($M9="","",$M9)="Irregular","a assiduidade","")),", ","")))/2)))</f>
        <v/>
      </c>
      <c r="AA9" s="33" t="str">
        <f aca="false">IF(OR(IF($H9="","",$H9)&lt;&gt;"",IF($I9="","",$I9)&lt;&gt;"",IF($J9="","",$J9)&lt;&gt;"",IF($K9="","",$K9)&lt;&gt;"",IF($L9="","",$L9)&lt;&gt;"",IF($M9="","",$M9)&lt;&gt;""),IF($X9=0,INDEX(DADOS!$B:$B,(MOD(ROW()+17+0,5)+99)),IF($X9=1,CHOOSE($Y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9&amp;INDEX(DADOS!$C:$C,(MOD(ROW()+17,3)+111)))),"")</f>
        <v>Deverá continuar a investir da mesma forma, consolidando as aprendizagens já adquiridas.</v>
      </c>
      <c r="AB9" s="33" t="str">
        <f aca="false">INDEX(DADOS!$B:$B,(MOD(ROW()+19,5)+116))</f>
        <v>É ainda de referir:</v>
      </c>
      <c r="AC9" s="34" t="n">
        <f aca="false">SUBTOTAL(103,$G$8:G9)</f>
        <v>2</v>
      </c>
      <c r="AD9" s="34" t="str">
        <f aca="false">IF($G9="","",C9&amp;"|"&amp;D9&amp;"|"&amp;E9&amp;"|"&amp;$G9)</f>
        <v>8.º A|Matemática|1.º Período|João Costa</v>
      </c>
    </row>
    <row r="10" customFormat="false" ht="120" hidden="false" customHeight="true" outlineLevel="0" collapsed="false">
      <c r="B10" s="28" t="str">
        <f aca="false">IF(BASE!B4="","",BASE!B4)</f>
        <v>2026/2027</v>
      </c>
      <c r="C10" s="28" t="str">
        <f aca="false">IF(BASE!C7="","",BASE!C7)</f>
        <v>8.º A</v>
      </c>
      <c r="D10" s="28" t="str">
        <f aca="false">IF(BASE!F8="","",BASE!F8)</f>
        <v>Matemática</v>
      </c>
      <c r="E10" s="28" t="s">
        <v>66</v>
      </c>
      <c r="F10" s="28" t="n">
        <v>3</v>
      </c>
      <c r="G10" s="29" t="str">
        <f aca="false">IF(BASE!$C$10="","",BASE!$C$10)</f>
        <v>Beatriz Nunes</v>
      </c>
      <c r="H10" s="30"/>
      <c r="I10" s="30"/>
      <c r="J10" s="30"/>
      <c r="K10" s="30"/>
      <c r="L10" s="30"/>
      <c r="M10" s="30"/>
      <c r="N10" s="31" t="s">
        <v>73</v>
      </c>
      <c r="O10" s="32" t="str">
        <f aca="false">IF($G10="","",IF(AND(NOT(OR(IF($H10="","",$H10)&lt;&gt;"",IF($I10="","",$I10)&lt;&gt;"",IF($J10="","",$J10)&lt;&gt;"",IF($K10="","",$K10)&lt;&gt;"",IF($L10="","",$L10)&lt;&gt;"",IF($M10="","",$M10)&lt;&gt;"")),IF($N10="","",$N10)=""),"— Ainda sem critérios preenchidos. —",_xlfn.TEXTJOIN(" ",TRUE(),$Q10,$T10,$W10,$AA10,IF(IF($N10="","",$N10)&lt;&gt;"",$AB10&amp;" "&amp;IF($N10="","",$N10),""))))</f>
        <v>Destaca-se igualmente: Revelou muito interesse pelas atividades práticas.</v>
      </c>
      <c r="Q10" s="33" t="str">
        <f aca="false">IF(OR(IF($H10="","",$H10)&lt;&gt;"",IF($I10="","",$I10)&lt;&gt;"",IF($J10="","",$J10)&lt;&gt;"",IF($K10="","",$K10)&lt;&gt;"",IF($L10="","",$L10)&lt;&gt;"",IF($M10="","",$M10)&lt;&gt;""),INDEX(DADOS!$C:$C,(15+(MATCH(IF($H10="","(sem aproveitamento)",$H10),DADOS!$I$6:$I$11,0)-1)*3+MOD(ROW()+1,3))),"")</f>
        <v/>
      </c>
      <c r="R10" s="33" t="str">
        <f aca="false">IF(((LEN(_xlfn.TEXTJOIN(",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melhorar")),INDEX(DADOS!$C:$C,(48+MATCH(IF($K10="","",$K10),DADOS!$E$6:$E$9,0)-1)),"")))-LEN(SUBSTITUTE(_xlfn.TEXTJOIN(",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melhorar")),INDEX(DADOS!$C:$C,(48+MATCH(IF($K10="","",$K10),DADOS!$E$6:$E$9,0)-1)),"")),", ","")))/2)=0,_xlfn.TEXTJOIN(",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melhorar")),INDEX(DADOS!$C:$C,(48+MATCH(IF($K10="","",$K10),DADOS!$E$6:$E$9,0)-1)),"")),SUBSTITUTE(_xlfn.TEXTJOIN(",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melhorar")),INDEX(DADOS!$C:$C,(48+MATCH(IF($K10="","",$K10),DADOS!$E$6:$E$9,0)-1)),"")),", "," e ",((LEN(_xlfn.TEXTJOIN(",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melhorar")),INDEX(DADOS!$C:$C,(48+MATCH(IF($K10="","",$K10),DADOS!$E$6:$E$9,0)-1)),"")))-LEN(SUBSTITUTE(_xlfn.TEXTJOIN(", ",TRUE(),IF(AND(IF($I10="","",$I10)&lt;&gt;"",NOT(IF($I10="","",$I10)="Reduzido")),INDEX(DADOS!$C:$C,(36+MATCH(IF($I10="","",$I10),DADOS!$C$6:$C$9,0)-1)),""),IF(AND(IF($J10="","",$J10)&lt;&gt;"",NOT(IF($J10="","",$J10)="Reduzida")),INDEX(DADOS!$C:$C,(42+MATCH(IF($J10="","",$J10),DADOS!$D$6:$D$9,0)-1)),""),IF(AND(IF($K10="","",$K10)&lt;&gt;"",NOT(IF($K10="","",$K10)="A melhorar")),INDEX(DADOS!$C:$C,(48+MATCH(IF($K10="","",$K10),DADOS!$E$6:$E$9,0)-1)),"")),", ","")))/2)))</f>
        <v/>
      </c>
      <c r="S10" s="33" t="str">
        <f aca="false">IF(((LEN(_xlfn.TEXTJOIN(",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melhorar"),INDEX(DADOS!$C:$C,(48+MATCH(IF($K10="","",$K10),DADOS!$E$6:$E$9,0)-1)),"")))-LEN(SUBSTITUTE(_xlfn.TEXTJOIN(",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melhorar"),INDEX(DADOS!$C:$C,(48+MATCH(IF($K10="","",$K10),DADOS!$E$6:$E$9,0)-1)),"")),", ","")))/2)=0,_xlfn.TEXTJOIN(",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melhorar"),INDEX(DADOS!$C:$C,(48+MATCH(IF($K10="","",$K10),DADOS!$E$6:$E$9,0)-1)),"")),SUBSTITUTE(_xlfn.TEXTJOIN(",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melhorar"),INDEX(DADOS!$C:$C,(48+MATCH(IF($K10="","",$K10),DADOS!$E$6:$E$9,0)-1)),"")),", "," e ",((LEN(_xlfn.TEXTJOIN(",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melhorar"),INDEX(DADOS!$C:$C,(48+MATCH(IF($K10="","",$K10),DADOS!$E$6:$E$9,0)-1)),"")))-LEN(SUBSTITUTE(_xlfn.TEXTJOIN(", ",TRUE(),IF(AND(IF($I10="","",$I10)&lt;&gt;"",IF($I10="","",$I10)="Reduzido"),INDEX(DADOS!$C:$C,(36+MATCH(IF($I10="","",$I10),DADOS!$C$6:$C$9,0)-1)),""),IF(AND(IF($J10="","",$J10)&lt;&gt;"",IF($J10="","",$J10)="Reduzida"),INDEX(DADOS!$C:$C,(42+MATCH(IF($J10="","",$J10),DADOS!$D$6:$D$9,0)-1)),""),IF(AND(IF($K10="","",$K10)&lt;&gt;"",IF($K10="","",$K10)="A melhorar"),INDEX(DADOS!$C:$C,(48+MATCH(IF($K10="","",$K10),DADOS!$E$6:$E$9,0)-1)),"")),", ","")))/2)))</f>
        <v/>
      </c>
      <c r="T10" s="33" t="str">
        <f aca="false">IF(AND($R10="",$S10=""),"",IF($S10="",INDEX(DADOS!$B:$B,(MOD(ROW()+3,3)+67))&amp;$R10&amp;INDEX(DADOS!$C:$C,(MOD(ROW()+3,3)+67)),IF($R10="",INDEX(DADOS!$B:$B,(MOD(ROW()+3,3)+72))&amp;$S10&amp;INDEX(DADOS!$C:$C,(MOD(ROW()+3,3)+72)),INDEX(DADOS!$B:$B,(MOD(ROW()+3,3)+77))&amp;$R10&amp;INDEX(DADOS!$C:$C,(MOD(ROW()+3,3)+77))&amp;$S10&amp;INDEX(DADOS!$D:$D,(MOD(ROW()+3,3)+77)))))</f>
        <v/>
      </c>
      <c r="U10" s="33" t="str">
        <f aca="false">IF(((LEN(_xlfn.TEXTJOIN(",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)-LEN(SUBSTITUTE(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,", ","")))/2)=0,_xlfn.TEXTJOIN(",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,SUBSTITUTE(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,", "," e ",((LEN(_xlfn.TEXTJOIN(",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)-LEN(SUBSTITUTE(_xlfn.TEXTJOIN(", ",TRUE(),IF(AND(IF($L10="","",$L10)&lt;&gt;"",NOT(IF($L10="","",$L10)="Regrediu")),INDEX(DADOS!$C:$C,(54+MATCH(IF($L10="","",$L10),DADOS!$F$6:$F$9,0)-1)),""),IF(AND(IF($M10="","",$M10)&lt;&gt;"",NOT(IF($M10="","",$M10)="Irregular")),INDEX(DADOS!$C:$C,(60+MATCH(IF($M10="","",$M10),DADOS!$G$6:$G$9,0)-1)),"")),", ","")))/2)))</f>
        <v/>
      </c>
      <c r="V10" s="33" t="str">
        <f aca="false">IF(((LEN(_xlfn.TEXTJOIN(",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)-LEN(SUBSTITUTE(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,", ","")))/2)=0,_xlfn.TEXTJOIN(",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,SUBSTITUTE(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,", "," e ",((LEN(_xlfn.TEXTJOIN(",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)-LEN(SUBSTITUTE(_xlfn.TEXTJOIN(", ",TRUE(),IF(AND(IF($L10="","",$L10)&lt;&gt;"",IF($L10="","",$L10)="Regrediu"),INDEX(DADOS!$C:$C,(54+MATCH(IF($L10="","",$L10),DADOS!$F$6:$F$9,0)-1)),""),IF(AND(IF($M10="","",$M10)&lt;&gt;"",IF($M10="","",$M10)="Irregular"),INDEX(DADOS!$C:$C,(60+MATCH(IF($M10="","",$M10),DADOS!$G$6:$G$9,0)-1)),"")),", ","")))/2)))</f>
        <v/>
      </c>
      <c r="W10" s="33" t="str">
        <f aca="false">IF(AND($U10="",$V10=""),"",IF($V10="",INDEX(DADOS!$B:$B,(MOD(ROW()+7,3)+83))&amp;$U10&amp;INDEX(DADOS!$C:$C,(MOD(ROW()+7,3)+83)),IF($U10="",INDEX(DADOS!$B:$B,(MOD(ROW()+7,3)+88))&amp;$V10&amp;INDEX(DADOS!$C:$C,(MOD(ROW()+7,3)+88)),INDEX(DADOS!$B:$B,(MOD(ROW()+7,3)+93))&amp;$U10&amp;INDEX(DADOS!$C:$C,(MOD(ROW()+7,3)+93))&amp;$V10&amp;INDEX(DADOS!$D:$D,(MOD(ROW()+7,3)+93)))))</f>
        <v/>
      </c>
      <c r="X10" s="34" t="n">
        <f aca="false">--(OR(IF($H10="","",$H10)="Insuficiente",IF($H10="","",$H10)="Suficiente"))+--(IF($I10="","",$I10)="Reduzido")+--(IF($J10="","",$J10)="Reduzida")+--(IF($K10="","",$K10)="A melhorar")+--(IF($L10="","",$L10)="Regrediu")+--(IF($M10="","",$M10)="Irregular")</f>
        <v>0</v>
      </c>
      <c r="Y10" s="34" t="n">
        <f aca="false">IF(OR(IF($H10="","",$H10)="Insuficiente",IF($H10="","",$H10)="Suficiente"),1,IF(IF($I10="","",$I10)="Reduzido",2,IF(IF($J10="","",$J10)="Reduzida",3,IF(IF($K10="","",$K10)="A melhorar",4,IF(IF($L10="","",$L10)="Regrediu",5,IF(IF($M10="","",$M10)="Irregular",6,0))))))</f>
        <v>0</v>
      </c>
      <c r="Z10" s="33" t="str">
        <f aca="false">IF(((LEN(_xlfn.TEXTJOIN(",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assiduidade","")))-LEN(SUBSTITUTE(_xlfn.TEXTJOIN(",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assiduidade","")),", ","")))/2)=0,_xlfn.TEXTJOIN(",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assiduidade","")),SUBSTITUTE(_xlfn.TEXTJOIN(",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assiduidade","")),", "," e ",((LEN(_xlfn.TEXTJOIN(",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assiduidade","")))-LEN(SUBSTITUTE(_xlfn.TEXTJOIN(", ",TRUE(),IF(OR(IF($H10="","",$H10)="Insuficiente",IF($H10="","",$H10)="Suficiente"),"o aproveitamento",""),IF(IF($I10="","",$I10)="Reduzido","o empenho",""),IF(IF($J10="","",$J10)="Reduzida","a participação",""),IF(IF($K10="","",$K10)="A melhorar","o comportamento",""),IF(IF($L10="","",$L10)="Regrediu","a evolução",""),IF(IF($M10="","",$M10)="Irregular","a assiduidade","")),", ","")))/2)))</f>
        <v/>
      </c>
      <c r="AA10" s="33" t="str">
        <f aca="false">IF(OR(IF($H10="","",$H10)&lt;&gt;"",IF($I10="","",$I10)&lt;&gt;"",IF($J10="","",$J10)&lt;&gt;"",IF($K10="","",$K10)&lt;&gt;"",IF($L10="","",$L10)&lt;&gt;"",IF($M10="","",$M10)&lt;&gt;""),IF($X10=0,INDEX(DADOS!$B:$B,(MOD(ROW()+17+0,5)+99)),IF($X10=1,CHOOSE($Y10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10&amp;INDEX(DADOS!$C:$C,(MOD(ROW()+17,3)+111)))),"")</f>
        <v/>
      </c>
      <c r="AB10" s="33" t="str">
        <f aca="false">INDEX(DADOS!$B:$B,(MOD(ROW()+19,5)+116))</f>
        <v>Destaca-se igualmente:</v>
      </c>
      <c r="AC10" s="34" t="n">
        <f aca="false">SUBTOTAL(103,$G$8:G10)</f>
        <v>3</v>
      </c>
      <c r="AD10" s="34" t="str">
        <f aca="false">IF($G10="","",C10&amp;"|"&amp;D10&amp;"|"&amp;E10&amp;"|"&amp;$G10)</f>
        <v>8.º A|Matemática|1.º Período|Beatriz Nunes</v>
      </c>
    </row>
    <row r="11" customFormat="false" ht="120" hidden="false" customHeight="true" outlineLevel="0" collapsed="false">
      <c r="B11" s="28" t="str">
        <f aca="false">IF(BASE!B4="","",BASE!B4)</f>
        <v>2026/2027</v>
      </c>
      <c r="C11" s="28" t="str">
        <f aca="false">IF(BASE!C7="","",BASE!C7)</f>
        <v>8.º A</v>
      </c>
      <c r="D11" s="28" t="str">
        <f aca="false">IF(BASE!F8="","",BASE!F8)</f>
        <v>Matemática</v>
      </c>
      <c r="E11" s="28" t="s">
        <v>74</v>
      </c>
      <c r="F11" s="28" t="n">
        <v>1</v>
      </c>
      <c r="G11" s="29" t="str">
        <f aca="false">IF(BASE!$C$8="","",BASE!$C$8)</f>
        <v>Ana Silva</v>
      </c>
      <c r="H11" s="30" t="s">
        <v>68</v>
      </c>
      <c r="I11" s="30" t="s">
        <v>68</v>
      </c>
      <c r="J11" s="30" t="s">
        <v>75</v>
      </c>
      <c r="K11" s="30" t="s">
        <v>68</v>
      </c>
      <c r="L11" s="30" t="s">
        <v>76</v>
      </c>
      <c r="M11" s="30" t="s">
        <v>77</v>
      </c>
      <c r="N11" s="31" t="s">
        <v>78</v>
      </c>
      <c r="O11" s="32" t="str">
        <f aca="false">IF($G11="","",IF(AND(NOT(OR(IF($H11="","",$H11)&lt;&gt;"",IF($I11="","",$I11)&lt;&gt;"",IF($J11="","",$J11)&lt;&gt;"",IF($K11="","",$K11)&lt;&gt;"",IF($L11="","",$L11)&lt;&gt;"",IF($M11="","",$M11)&lt;&gt;"")),IF($N11="","",$N11)=""),"— Ainda sem critérios preenchidos. —",_xlfn.TEXTJOIN(" ",TRUE(),$Q11,$T11,$W11,$AA11,IF(IF($N11="","",$N11)&lt;&gt;"",$AB11&amp;" "&amp;IF($N11="","",$N11),""))))</f>
        <v>O aluno apresentou um muito bom aproveitamento ao longo do período, com resultados sólidos. Destacou-se ainda por revelar um empenho muito elevado, uma participação muito ativa e um comportamento exemplar ao longo do período. Ao longo do período, registou uma evolução muito positiva e uma assiduidade exemplar. Espera-se que este percurso positivo se mantenha nas próximas etapas. Importa ainda destacar: Apresentou um projeto de investigação de grande qualidade.</v>
      </c>
      <c r="Q11" s="33" t="str">
        <f aca="false">IF(OR(IF($H11="","",$H11)&lt;&gt;"",IF($I11="","",$I11)&lt;&gt;"",IF($J11="","",$J11)&lt;&gt;"",IF($K11="","",$K11)&lt;&gt;"",IF($L11="","",$L11)&lt;&gt;"",IF($M11="","",$M11)&lt;&gt;""),INDEX(DADOS!$C:$C,(15+(MATCH(IF($H11="","(sem aproveitamento)",$H11),DADOS!$I$6:$I$11,0)-1)*3+MOD(ROW()+1,3))),"")</f>
        <v>O aluno apresentou um muito bom aproveitamento ao longo do período, com resultados sólidos.</v>
      </c>
      <c r="R11" s="33" t="str">
        <f aca="false">IF(((LEN(_xlfn.TEXTJOIN(",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melhorar")),INDEX(DADOS!$C:$C,(48+MATCH(IF($K11="","",$K11),DADOS!$E$6:$E$9,0)-1)),"")))-LEN(SUBSTITUTE(_xlfn.TEXTJOIN(",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melhorar")),INDEX(DADOS!$C:$C,(48+MATCH(IF($K11="","",$K11),DADOS!$E$6:$E$9,0)-1)),"")),", ","")))/2)=0,_xlfn.TEXTJOIN(",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melhorar")),INDEX(DADOS!$C:$C,(48+MATCH(IF($K11="","",$K11),DADOS!$E$6:$E$9,0)-1)),"")),SUBSTITUTE(_xlfn.TEXTJOIN(",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melhorar")),INDEX(DADOS!$C:$C,(48+MATCH(IF($K11="","",$K11),DADOS!$E$6:$E$9,0)-1)),"")),", "," e ",((LEN(_xlfn.TEXTJOIN(",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melhorar")),INDEX(DADOS!$C:$C,(48+MATCH(IF($K11="","",$K11),DADOS!$E$6:$E$9,0)-1)),"")))-LEN(SUBSTITUTE(_xlfn.TEXTJOIN(", ",TRUE(),IF(AND(IF($I11="","",$I11)&lt;&gt;"",NOT(IF($I11="","",$I11)="Reduzido")),INDEX(DADOS!$C:$C,(36+MATCH(IF($I11="","",$I11),DADOS!$C$6:$C$9,0)-1)),""),IF(AND(IF($J11="","",$J11)&lt;&gt;"",NOT(IF($J11="","",$J11)="Reduzida")),INDEX(DADOS!$C:$C,(42+MATCH(IF($J11="","",$J11),DADOS!$D$6:$D$9,0)-1)),""),IF(AND(IF($K11="","",$K11)&lt;&gt;"",NOT(IF($K11="","",$K11)="A melhorar")),INDEX(DADOS!$C:$C,(48+MATCH(IF($K11="","",$K11),DADOS!$E$6:$E$9,0)-1)),"")),", ","")))/2)))</f>
        <v>um empenho muito elevado, uma participação muito ativa e um comportamento exemplar</v>
      </c>
      <c r="S11" s="33" t="str">
        <f aca="false">IF(((LEN(_xlfn.TEXTJOIN(",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melhorar"),INDEX(DADOS!$C:$C,(48+MATCH(IF($K11="","",$K11),DADOS!$E$6:$E$9,0)-1)),"")))-LEN(SUBSTITUTE(_xlfn.TEXTJOIN(",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melhorar"),INDEX(DADOS!$C:$C,(48+MATCH(IF($K11="","",$K11),DADOS!$E$6:$E$9,0)-1)),"")),", ","")))/2)=0,_xlfn.TEXTJOIN(",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melhorar"),INDEX(DADOS!$C:$C,(48+MATCH(IF($K11="","",$K11),DADOS!$E$6:$E$9,0)-1)),"")),SUBSTITUTE(_xlfn.TEXTJOIN(",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melhorar"),INDEX(DADOS!$C:$C,(48+MATCH(IF($K11="","",$K11),DADOS!$E$6:$E$9,0)-1)),"")),", "," e ",((LEN(_xlfn.TEXTJOIN(",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melhorar"),INDEX(DADOS!$C:$C,(48+MATCH(IF($K11="","",$K11),DADOS!$E$6:$E$9,0)-1)),"")))-LEN(SUBSTITUTE(_xlfn.TEXTJOIN(", ",TRUE(),IF(AND(IF($I11="","",$I11)&lt;&gt;"",IF($I11="","",$I11)="Reduzido"),INDEX(DADOS!$C:$C,(36+MATCH(IF($I11="","",$I11),DADOS!$C$6:$C$9,0)-1)),""),IF(AND(IF($J11="","",$J11)&lt;&gt;"",IF($J11="","",$J11)="Reduzida"),INDEX(DADOS!$C:$C,(42+MATCH(IF($J11="","",$J11),DADOS!$D$6:$D$9,0)-1)),""),IF(AND(IF($K11="","",$K11)&lt;&gt;"",IF($K11="","",$K11)="A melhorar"),INDEX(DADOS!$C:$C,(48+MATCH(IF($K11="","",$K11),DADOS!$E$6:$E$9,0)-1)),"")),", ","")))/2)))</f>
        <v/>
      </c>
      <c r="T11" s="33" t="str">
        <f aca="false">IF(AND($R11="",$S11=""),"",IF($S11="",INDEX(DADOS!$B:$B,(MOD(ROW()+3,3)+67))&amp;$R11&amp;INDEX(DADOS!$C:$C,(MOD(ROW()+3,3)+67)),IF($R11="",INDEX(DADOS!$B:$B,(MOD(ROW()+3,3)+72))&amp;$S11&amp;INDEX(DADOS!$C:$C,(MOD(ROW()+3,3)+72)),INDEX(DADOS!$B:$B,(MOD(ROW()+3,3)+77))&amp;$R11&amp;INDEX(DADOS!$C:$C,(MOD(ROW()+3,3)+77))&amp;$S11&amp;INDEX(DADOS!$D:$D,(MOD(ROW()+3,3)+77)))))</f>
        <v>Destacou-se ainda por revelar um empenho muito elevado, uma participação muito ativa e um comportamento exemplar ao longo do período.</v>
      </c>
      <c r="U11" s="33" t="str">
        <f aca="false">IF(((LEN(_xlfn.TEXTJOIN(",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)-LEN(SUBSTITUTE(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,", ","")))/2)=0,_xlfn.TEXTJOIN(",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,SUBSTITUTE(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,", "," e ",((LEN(_xlfn.TEXTJOIN(",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)-LEN(SUBSTITUTE(_xlfn.TEXTJOIN(", ",TRUE(),IF(AND(IF($L11="","",$L11)&lt;&gt;"",NOT(IF($L11="","",$L11)="Regrediu")),INDEX(DADOS!$C:$C,(54+MATCH(IF($L11="","",$L11),DADOS!$F$6:$F$9,0)-1)),""),IF(AND(IF($M11="","",$M11)&lt;&gt;"",NOT(IF($M11="","",$M11)="Irregular")),INDEX(DADOS!$C:$C,(60+MATCH(IF($M11="","",$M11),DADOS!$G$6:$G$9,0)-1)),"")),", ","")))/2)))</f>
        <v>uma evolução muito positiva e uma assiduidade exemplar</v>
      </c>
      <c r="V11" s="33" t="str">
        <f aca="false">IF(((LEN(_xlfn.TEXTJOIN(",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)-LEN(SUBSTITUTE(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,", ","")))/2)=0,_xlfn.TEXTJOIN(",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,SUBSTITUTE(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,", "," e ",((LEN(_xlfn.TEXTJOIN(",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)-LEN(SUBSTITUTE(_xlfn.TEXTJOIN(", ",TRUE(),IF(AND(IF($L11="","",$L11)&lt;&gt;"",IF($L11="","",$L11)="Regrediu"),INDEX(DADOS!$C:$C,(54+MATCH(IF($L11="","",$L11),DADOS!$F$6:$F$9,0)-1)),""),IF(AND(IF($M11="","",$M11)&lt;&gt;"",IF($M11="","",$M11)="Irregular"),INDEX(DADOS!$C:$C,(60+MATCH(IF($M11="","",$M11),DADOS!$G$6:$G$9,0)-1)),"")),", ","")))/2)))</f>
        <v/>
      </c>
      <c r="W11" s="33" t="str">
        <f aca="false">IF(AND($U11="",$V11=""),"",IF($V11="",INDEX(DADOS!$B:$B,(MOD(ROW()+7,3)+83))&amp;$U11&amp;INDEX(DADOS!$C:$C,(MOD(ROW()+7,3)+83)),IF($U11="",INDEX(DADOS!$B:$B,(MOD(ROW()+7,3)+88))&amp;$V11&amp;INDEX(DADOS!$C:$C,(MOD(ROW()+7,3)+88)),INDEX(DADOS!$B:$B,(MOD(ROW()+7,3)+93))&amp;$U11&amp;INDEX(DADOS!$C:$C,(MOD(ROW()+7,3)+93))&amp;$V11&amp;INDEX(DADOS!$D:$D,(MOD(ROW()+7,3)+93)))))</f>
        <v>Ao longo do período, registou uma evolução muito positiva e uma assiduidade exemplar.</v>
      </c>
      <c r="X11" s="34" t="n">
        <f aca="false">--(OR(IF($H11="","",$H11)="Insuficiente",IF($H11="","",$H11)="Suficiente"))+--(IF($I11="","",$I11)="Reduzido")+--(IF($J11="","",$J11)="Reduzida")+--(IF($K11="","",$K11)="A melhorar")+--(IF($L11="","",$L11)="Regrediu")+--(IF($M11="","",$M11)="Irregular")</f>
        <v>0</v>
      </c>
      <c r="Y11" s="34" t="n">
        <f aca="false">IF(OR(IF($H11="","",$H11)="Insuficiente",IF($H11="","",$H11)="Suficiente"),1,IF(IF($I11="","",$I11)="Reduzido",2,IF(IF($J11="","",$J11)="Reduzida",3,IF(IF($K11="","",$K11)="A melhorar",4,IF(IF($L11="","",$L11)="Regrediu",5,IF(IF($M11="","",$M11)="Irregular",6,0))))))</f>
        <v>0</v>
      </c>
      <c r="Z11" s="33" t="str">
        <f aca="false">IF(((LEN(_xlfn.TEXTJOIN(",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assiduidade","")))-LEN(SUBSTITUTE(_xlfn.TEXTJOIN(",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assiduidade","")),", ","")))/2)=0,_xlfn.TEXTJOIN(",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assiduidade","")),SUBSTITUTE(_xlfn.TEXTJOIN(",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assiduidade","")),", "," e ",((LEN(_xlfn.TEXTJOIN(",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assiduidade","")))-LEN(SUBSTITUTE(_xlfn.TEXTJOIN(", ",TRUE(),IF(OR(IF($H11="","",$H11)="Insuficiente",IF($H11="","",$H11)="Suficiente"),"o aproveitamento",""),IF(IF($I11="","",$I11)="Reduzido","o empenho",""),IF(IF($J11="","",$J11)="Reduzida","a participação",""),IF(IF($K11="","",$K11)="A melhorar","o comportamento",""),IF(IF($L11="","",$L11)="Regrediu","a evolução",""),IF(IF($M11="","",$M11)="Irregular","a assiduidade","")),", ","")))/2)))</f>
        <v/>
      </c>
      <c r="AA11" s="33" t="str">
        <f aca="false">IF(OR(IF($H11="","",$H11)&lt;&gt;"",IF($I11="","",$I11)&lt;&gt;"",IF($J11="","",$J11)&lt;&gt;"",IF($K11="","",$K11)&lt;&gt;"",IF($L11="","",$L11)&lt;&gt;"",IF($M11="","",$M11)&lt;&gt;""),IF($X11=0,INDEX(DADOS!$B:$B,(MOD(ROW()+17+0,5)+99)),IF($X11=1,CHOOSE($Y11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11&amp;INDEX(DADOS!$C:$C,(MOD(ROW()+17,3)+111)))),"")</f>
        <v>Espera-se que este percurso positivo se mantenha nas próximas etapas.</v>
      </c>
      <c r="AB11" s="33" t="str">
        <f aca="false">INDEX(DADOS!$B:$B,(MOD(ROW()+19,5)+116))</f>
        <v>Importa ainda destacar:</v>
      </c>
      <c r="AC11" s="34" t="n">
        <f aca="false">SUBTOTAL(103,$G$8:G11)</f>
        <v>4</v>
      </c>
      <c r="AD11" s="34" t="str">
        <f aca="false">IF($G11="","",C11&amp;"|"&amp;D11&amp;"|"&amp;E11&amp;"|"&amp;$G11)</f>
        <v>8.º A|Matemática|2.º Período|Ana Silva</v>
      </c>
    </row>
    <row r="12" customFormat="false" ht="120" hidden="false" customHeight="true" outlineLevel="0" collapsed="false">
      <c r="B12" s="28" t="str">
        <f aca="false">IF(BASE!B4="","",BASE!B4)</f>
        <v>2026/2027</v>
      </c>
      <c r="C12" s="28" t="str">
        <f aca="false">IF(BASE!C7="","",BASE!C7)</f>
        <v>8.º A</v>
      </c>
      <c r="D12" s="28" t="str">
        <f aca="false">IF(BASE!F8="","",BASE!F8)</f>
        <v>Matemática</v>
      </c>
      <c r="E12" s="28" t="s">
        <v>74</v>
      </c>
      <c r="F12" s="28" t="n">
        <v>2</v>
      </c>
      <c r="G12" s="29" t="str">
        <f aca="false">IF(BASE!$C$9="","",BASE!$C$9)</f>
        <v>João Costa</v>
      </c>
      <c r="H12" s="30"/>
      <c r="I12" s="30"/>
      <c r="J12" s="30"/>
      <c r="K12" s="30"/>
      <c r="L12" s="30"/>
      <c r="M12" s="30"/>
      <c r="N12" s="31"/>
      <c r="O12" s="32" t="str">
        <f aca="false">IF($G12="","",IF(AND(NOT(OR(IF($H12="","",$H12)&lt;&gt;"",IF($I12="","",$I12)&lt;&gt;"",IF($J12="","",$J12)&lt;&gt;"",IF($K12="","",$K12)&lt;&gt;"",IF($L12="","",$L12)&lt;&gt;"",IF($M12="","",$M12)&lt;&gt;"")),IF($N12="","",$N12)=""),"— Ainda sem critérios preenchidos. —",_xlfn.TEXTJOIN(" ",TRUE(),$Q12,$T12,$W12,$AA12,IF(IF($N12="","",$N12)&lt;&gt;"",$AB12&amp;" "&amp;IF($N12="","",$N12),""))))</f>
        <v>— Ainda sem critérios preenchidos. —</v>
      </c>
      <c r="Q12" s="33" t="str">
        <f aca="false">IF(OR(IF($H12="","",$H12)&lt;&gt;"",IF($I12="","",$I12)&lt;&gt;"",IF($J12="","",$J12)&lt;&gt;"",IF($K12="","",$K12)&lt;&gt;"",IF($L12="","",$L12)&lt;&gt;"",IF($M12="","",$M12)&lt;&gt;""),INDEX(DADOS!$C:$C,(15+(MATCH(IF($H12="","(sem aproveitamento)",$H12),DADOS!$I$6:$I$11,0)-1)*3+MOD(ROW()+1,3))),"")</f>
        <v/>
      </c>
      <c r="R12" s="33" t="str">
        <f aca="false">IF(((LEN(_xlfn.TEXTJOIN(",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melhorar")),INDEX(DADOS!$C:$C,(48+MATCH(IF($K12="","",$K12),DADOS!$E$6:$E$9,0)-1)),"")))-LEN(SUBSTITUTE(_xlfn.TEXTJOIN(",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melhorar")),INDEX(DADOS!$C:$C,(48+MATCH(IF($K12="","",$K12),DADOS!$E$6:$E$9,0)-1)),"")),", ","")))/2)=0,_xlfn.TEXTJOIN(",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melhorar")),INDEX(DADOS!$C:$C,(48+MATCH(IF($K12="","",$K12),DADOS!$E$6:$E$9,0)-1)),"")),SUBSTITUTE(_xlfn.TEXTJOIN(",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melhorar")),INDEX(DADOS!$C:$C,(48+MATCH(IF($K12="","",$K12),DADOS!$E$6:$E$9,0)-1)),"")),", "," e ",((LEN(_xlfn.TEXTJOIN(",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melhorar")),INDEX(DADOS!$C:$C,(48+MATCH(IF($K12="","",$K12),DADOS!$E$6:$E$9,0)-1)),"")))-LEN(SUBSTITUTE(_xlfn.TEXTJOIN(", ",TRUE(),IF(AND(IF($I12="","",$I12)&lt;&gt;"",NOT(IF($I12="","",$I12)="Reduzido")),INDEX(DADOS!$C:$C,(36+MATCH(IF($I12="","",$I12),DADOS!$C$6:$C$9,0)-1)),""),IF(AND(IF($J12="","",$J12)&lt;&gt;"",NOT(IF($J12="","",$J12)="Reduzida")),INDEX(DADOS!$C:$C,(42+MATCH(IF($J12="","",$J12),DADOS!$D$6:$D$9,0)-1)),""),IF(AND(IF($K12="","",$K12)&lt;&gt;"",NOT(IF($K12="","",$K12)="A melhorar")),INDEX(DADOS!$C:$C,(48+MATCH(IF($K12="","",$K12),DADOS!$E$6:$E$9,0)-1)),"")),", ","")))/2)))</f>
        <v/>
      </c>
      <c r="S12" s="33" t="str">
        <f aca="false">IF(((LEN(_xlfn.TEXTJOIN(",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melhorar"),INDEX(DADOS!$C:$C,(48+MATCH(IF($K12="","",$K12),DADOS!$E$6:$E$9,0)-1)),"")))-LEN(SUBSTITUTE(_xlfn.TEXTJOIN(",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melhorar"),INDEX(DADOS!$C:$C,(48+MATCH(IF($K12="","",$K12),DADOS!$E$6:$E$9,0)-1)),"")),", ","")))/2)=0,_xlfn.TEXTJOIN(",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melhorar"),INDEX(DADOS!$C:$C,(48+MATCH(IF($K12="","",$K12),DADOS!$E$6:$E$9,0)-1)),"")),SUBSTITUTE(_xlfn.TEXTJOIN(",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melhorar"),INDEX(DADOS!$C:$C,(48+MATCH(IF($K12="","",$K12),DADOS!$E$6:$E$9,0)-1)),"")),", "," e ",((LEN(_xlfn.TEXTJOIN(",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melhorar"),INDEX(DADOS!$C:$C,(48+MATCH(IF($K12="","",$K12),DADOS!$E$6:$E$9,0)-1)),"")))-LEN(SUBSTITUTE(_xlfn.TEXTJOIN(", ",TRUE(),IF(AND(IF($I12="","",$I12)&lt;&gt;"",IF($I12="","",$I12)="Reduzido"),INDEX(DADOS!$C:$C,(36+MATCH(IF($I12="","",$I12),DADOS!$C$6:$C$9,0)-1)),""),IF(AND(IF($J12="","",$J12)&lt;&gt;"",IF($J12="","",$J12)="Reduzida"),INDEX(DADOS!$C:$C,(42+MATCH(IF($J12="","",$J12),DADOS!$D$6:$D$9,0)-1)),""),IF(AND(IF($K12="","",$K12)&lt;&gt;"",IF($K12="","",$K12)="A melhorar"),INDEX(DADOS!$C:$C,(48+MATCH(IF($K12="","",$K12),DADOS!$E$6:$E$9,0)-1)),"")),", ","")))/2)))</f>
        <v/>
      </c>
      <c r="T12" s="33" t="str">
        <f aca="false">IF(AND($R12="",$S12=""),"",IF($S12="",INDEX(DADOS!$B:$B,(MOD(ROW()+3,3)+67))&amp;$R12&amp;INDEX(DADOS!$C:$C,(MOD(ROW()+3,3)+67)),IF($R12="",INDEX(DADOS!$B:$B,(MOD(ROW()+3,3)+72))&amp;$S12&amp;INDEX(DADOS!$C:$C,(MOD(ROW()+3,3)+72)),INDEX(DADOS!$B:$B,(MOD(ROW()+3,3)+77))&amp;$R12&amp;INDEX(DADOS!$C:$C,(MOD(ROW()+3,3)+77))&amp;$S12&amp;INDEX(DADOS!$D:$D,(MOD(ROW()+3,3)+77)))))</f>
        <v/>
      </c>
      <c r="U12" s="33" t="str">
        <f aca="false">IF(((LEN(_xlfn.TEXTJOIN(",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)-LEN(SUBSTITUTE(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,", ","")))/2)=0,_xlfn.TEXTJOIN(",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,SUBSTITUTE(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,", "," e ",((LEN(_xlfn.TEXTJOIN(",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)-LEN(SUBSTITUTE(_xlfn.TEXTJOIN(", ",TRUE(),IF(AND(IF($L12="","",$L12)&lt;&gt;"",NOT(IF($L12="","",$L12)="Regrediu")),INDEX(DADOS!$C:$C,(54+MATCH(IF($L12="","",$L12),DADOS!$F$6:$F$9,0)-1)),""),IF(AND(IF($M12="","",$M12)&lt;&gt;"",NOT(IF($M12="","",$M12)="Irregular")),INDEX(DADOS!$C:$C,(60+MATCH(IF($M12="","",$M12),DADOS!$G$6:$G$9,0)-1)),"")),", ","")))/2)))</f>
        <v/>
      </c>
      <c r="V12" s="33" t="str">
        <f aca="false">IF(((LEN(_xlfn.TEXTJOIN(",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)-LEN(SUBSTITUTE(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,", ","")))/2)=0,_xlfn.TEXTJOIN(",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,SUBSTITUTE(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,", "," e ",((LEN(_xlfn.TEXTJOIN(",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)-LEN(SUBSTITUTE(_xlfn.TEXTJOIN(", ",TRUE(),IF(AND(IF($L12="","",$L12)&lt;&gt;"",IF($L12="","",$L12)="Regrediu"),INDEX(DADOS!$C:$C,(54+MATCH(IF($L12="","",$L12),DADOS!$F$6:$F$9,0)-1)),""),IF(AND(IF($M12="","",$M12)&lt;&gt;"",IF($M12="","",$M12)="Irregular"),INDEX(DADOS!$C:$C,(60+MATCH(IF($M12="","",$M12),DADOS!$G$6:$G$9,0)-1)),"")),", ","")))/2)))</f>
        <v/>
      </c>
      <c r="W12" s="33" t="str">
        <f aca="false">IF(AND($U12="",$V12=""),"",IF($V12="",INDEX(DADOS!$B:$B,(MOD(ROW()+7,3)+83))&amp;$U12&amp;INDEX(DADOS!$C:$C,(MOD(ROW()+7,3)+83)),IF($U12="",INDEX(DADOS!$B:$B,(MOD(ROW()+7,3)+88))&amp;$V12&amp;INDEX(DADOS!$C:$C,(MOD(ROW()+7,3)+88)),INDEX(DADOS!$B:$B,(MOD(ROW()+7,3)+93))&amp;$U12&amp;INDEX(DADOS!$C:$C,(MOD(ROW()+7,3)+93))&amp;$V12&amp;INDEX(DADOS!$D:$D,(MOD(ROW()+7,3)+93)))))</f>
        <v/>
      </c>
      <c r="X12" s="34" t="n">
        <f aca="false">--(OR(IF($H12="","",$H12)="Insuficiente",IF($H12="","",$H12)="Suficiente"))+--(IF($I12="","",$I12)="Reduzido")+--(IF($J12="","",$J12)="Reduzida")+--(IF($K12="","",$K12)="A melhorar")+--(IF($L12="","",$L12)="Regrediu")+--(IF($M12="","",$M12)="Irregular")</f>
        <v>0</v>
      </c>
      <c r="Y12" s="34" t="n">
        <f aca="false">IF(OR(IF($H12="","",$H12)="Insuficiente",IF($H12="","",$H12)="Suficiente"),1,IF(IF($I12="","",$I12)="Reduzido",2,IF(IF($J12="","",$J12)="Reduzida",3,IF(IF($K12="","",$K12)="A melhorar",4,IF(IF($L12="","",$L12)="Regrediu",5,IF(IF($M12="","",$M12)="Irregular",6,0))))))</f>
        <v>0</v>
      </c>
      <c r="Z12" s="33" t="str">
        <f aca="false">IF(((LEN(_xlfn.TEXTJOIN(",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assiduidade","")))-LEN(SUBSTITUTE(_xlfn.TEXTJOIN(",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assiduidade","")),", ","")))/2)=0,_xlfn.TEXTJOIN(",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assiduidade","")),SUBSTITUTE(_xlfn.TEXTJOIN(",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assiduidade","")),", "," e ",((LEN(_xlfn.TEXTJOIN(",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assiduidade","")))-LEN(SUBSTITUTE(_xlfn.TEXTJOIN(", ",TRUE(),IF(OR(IF($H12="","",$H12)="Insuficiente",IF($H12="","",$H12)="Suficiente"),"o aproveitamento",""),IF(IF($I12="","",$I12)="Reduzido","o empenho",""),IF(IF($J12="","",$J12)="Reduzida","a participação",""),IF(IF($K12="","",$K12)="A melhorar","o comportamento",""),IF(IF($L12="","",$L12)="Regrediu","a evolução",""),IF(IF($M12="","",$M12)="Irregular","a assiduidade","")),", ","")))/2)))</f>
        <v/>
      </c>
      <c r="AA12" s="33" t="str">
        <f aca="false">IF(OR(IF($H12="","",$H12)&lt;&gt;"",IF($I12="","",$I12)&lt;&gt;"",IF($J12="","",$J12)&lt;&gt;"",IF($K12="","",$K12)&lt;&gt;"",IF($L12="","",$L12)&lt;&gt;"",IF($M12="","",$M12)&lt;&gt;""),IF($X12=0,INDEX(DADOS!$B:$B,(MOD(ROW()+17+0,5)+99)),IF($X12=1,CHOOSE($Y12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12&amp;INDEX(DADOS!$C:$C,(MOD(ROW()+17,3)+111)))),"")</f>
        <v/>
      </c>
      <c r="AB12" s="33" t="str">
        <f aca="false">INDEX(DADOS!$B:$B,(MOD(ROW()+19,5)+116))</f>
        <v>De salientar também:</v>
      </c>
      <c r="AC12" s="34" t="n">
        <f aca="false">SUBTOTAL(103,$G$8:G12)</f>
        <v>5</v>
      </c>
      <c r="AD12" s="34" t="str">
        <f aca="false">IF($G12="","",C12&amp;"|"&amp;D12&amp;"|"&amp;E12&amp;"|"&amp;$G12)</f>
        <v>8.º A|Matemática|2.º Período|João Costa</v>
      </c>
    </row>
    <row r="13" customFormat="false" ht="120" hidden="false" customHeight="true" outlineLevel="0" collapsed="false">
      <c r="B13" s="28" t="str">
        <f aca="false">IF(BASE!B4="","",BASE!B4)</f>
        <v>2026/2027</v>
      </c>
      <c r="C13" s="28" t="str">
        <f aca="false">IF(BASE!C7="","",BASE!C7)</f>
        <v>8.º A</v>
      </c>
      <c r="D13" s="28" t="str">
        <f aca="false">IF(BASE!F8="","",BASE!F8)</f>
        <v>Matemática</v>
      </c>
      <c r="E13" s="28" t="s">
        <v>74</v>
      </c>
      <c r="F13" s="28" t="n">
        <v>3</v>
      </c>
      <c r="G13" s="29" t="str">
        <f aca="false">IF(BASE!$C$10="","",BASE!$C$10)</f>
        <v>Beatriz Nunes</v>
      </c>
      <c r="H13" s="30"/>
      <c r="I13" s="30"/>
      <c r="J13" s="30"/>
      <c r="K13" s="30"/>
      <c r="L13" s="30"/>
      <c r="M13" s="30"/>
      <c r="N13" s="31"/>
      <c r="O13" s="32" t="str">
        <f aca="false">IF($G13="","",IF(AND(NOT(OR(IF($H13="","",$H13)&lt;&gt;"",IF($I13="","",$I13)&lt;&gt;"",IF($J13="","",$J13)&lt;&gt;"",IF($K13="","",$K13)&lt;&gt;"",IF($L13="","",$L13)&lt;&gt;"",IF($M13="","",$M13)&lt;&gt;"")),IF($N13="","",$N13)=""),"— Ainda sem critérios preenchidos. —",_xlfn.TEXTJOIN(" ",TRUE(),$Q13,$T13,$W13,$AA13,IF(IF($N13="","",$N13)&lt;&gt;"",$AB13&amp;" "&amp;IF($N13="","",$N13),""))))</f>
        <v>— Ainda sem critérios preenchidos. —</v>
      </c>
      <c r="Q13" s="33" t="str">
        <f aca="false">IF(OR(IF($H13="","",$H13)&lt;&gt;"",IF($I13="","",$I13)&lt;&gt;"",IF($J13="","",$J13)&lt;&gt;"",IF($K13="","",$K13)&lt;&gt;"",IF($L13="","",$L13)&lt;&gt;"",IF($M13="","",$M13)&lt;&gt;""),INDEX(DADOS!$C:$C,(15+(MATCH(IF($H13="","(sem aproveitamento)",$H13),DADOS!$I$6:$I$11,0)-1)*3+MOD(ROW()+1,3))),"")</f>
        <v/>
      </c>
      <c r="R13" s="33" t="str">
        <f aca="false">IF(((LEN(_xlfn.TEXTJOIN(",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melhorar")),INDEX(DADOS!$C:$C,(48+MATCH(IF($K13="","",$K13),DADOS!$E$6:$E$9,0)-1)),"")))-LEN(SUBSTITUTE(_xlfn.TEXTJOIN(",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melhorar")),INDEX(DADOS!$C:$C,(48+MATCH(IF($K13="","",$K13),DADOS!$E$6:$E$9,0)-1)),"")),", ","")))/2)=0,_xlfn.TEXTJOIN(",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melhorar")),INDEX(DADOS!$C:$C,(48+MATCH(IF($K13="","",$K13),DADOS!$E$6:$E$9,0)-1)),"")),SUBSTITUTE(_xlfn.TEXTJOIN(",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melhorar")),INDEX(DADOS!$C:$C,(48+MATCH(IF($K13="","",$K13),DADOS!$E$6:$E$9,0)-1)),"")),", "," e ",((LEN(_xlfn.TEXTJOIN(",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melhorar")),INDEX(DADOS!$C:$C,(48+MATCH(IF($K13="","",$K13),DADOS!$E$6:$E$9,0)-1)),"")))-LEN(SUBSTITUTE(_xlfn.TEXTJOIN(", ",TRUE(),IF(AND(IF($I13="","",$I13)&lt;&gt;"",NOT(IF($I13="","",$I13)="Reduzido")),INDEX(DADOS!$C:$C,(36+MATCH(IF($I13="","",$I13),DADOS!$C$6:$C$9,0)-1)),""),IF(AND(IF($J13="","",$J13)&lt;&gt;"",NOT(IF($J13="","",$J13)="Reduzida")),INDEX(DADOS!$C:$C,(42+MATCH(IF($J13="","",$J13),DADOS!$D$6:$D$9,0)-1)),""),IF(AND(IF($K13="","",$K13)&lt;&gt;"",NOT(IF($K13="","",$K13)="A melhorar")),INDEX(DADOS!$C:$C,(48+MATCH(IF($K13="","",$K13),DADOS!$E$6:$E$9,0)-1)),"")),", ","")))/2)))</f>
        <v/>
      </c>
      <c r="S13" s="33" t="str">
        <f aca="false">IF(((LEN(_xlfn.TEXTJOIN(",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melhorar"),INDEX(DADOS!$C:$C,(48+MATCH(IF($K13="","",$K13),DADOS!$E$6:$E$9,0)-1)),"")))-LEN(SUBSTITUTE(_xlfn.TEXTJOIN(",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melhorar"),INDEX(DADOS!$C:$C,(48+MATCH(IF($K13="","",$K13),DADOS!$E$6:$E$9,0)-1)),"")),", ","")))/2)=0,_xlfn.TEXTJOIN(",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melhorar"),INDEX(DADOS!$C:$C,(48+MATCH(IF($K13="","",$K13),DADOS!$E$6:$E$9,0)-1)),"")),SUBSTITUTE(_xlfn.TEXTJOIN(",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melhorar"),INDEX(DADOS!$C:$C,(48+MATCH(IF($K13="","",$K13),DADOS!$E$6:$E$9,0)-1)),"")),", "," e ",((LEN(_xlfn.TEXTJOIN(",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melhorar"),INDEX(DADOS!$C:$C,(48+MATCH(IF($K13="","",$K13),DADOS!$E$6:$E$9,0)-1)),"")))-LEN(SUBSTITUTE(_xlfn.TEXTJOIN(", ",TRUE(),IF(AND(IF($I13="","",$I13)&lt;&gt;"",IF($I13="","",$I13)="Reduzido"),INDEX(DADOS!$C:$C,(36+MATCH(IF($I13="","",$I13),DADOS!$C$6:$C$9,0)-1)),""),IF(AND(IF($J13="","",$J13)&lt;&gt;"",IF($J13="","",$J13)="Reduzida"),INDEX(DADOS!$C:$C,(42+MATCH(IF($J13="","",$J13),DADOS!$D$6:$D$9,0)-1)),""),IF(AND(IF($K13="","",$K13)&lt;&gt;"",IF($K13="","",$K13)="A melhorar"),INDEX(DADOS!$C:$C,(48+MATCH(IF($K13="","",$K13),DADOS!$E$6:$E$9,0)-1)),"")),", ","")))/2)))</f>
        <v/>
      </c>
      <c r="T13" s="33" t="str">
        <f aca="false">IF(AND($R13="",$S13=""),"",IF($S13="",INDEX(DADOS!$B:$B,(MOD(ROW()+3,3)+67))&amp;$R13&amp;INDEX(DADOS!$C:$C,(MOD(ROW()+3,3)+67)),IF($R13="",INDEX(DADOS!$B:$B,(MOD(ROW()+3,3)+72))&amp;$S13&amp;INDEX(DADOS!$C:$C,(MOD(ROW()+3,3)+72)),INDEX(DADOS!$B:$B,(MOD(ROW()+3,3)+77))&amp;$R13&amp;INDEX(DADOS!$C:$C,(MOD(ROW()+3,3)+77))&amp;$S13&amp;INDEX(DADOS!$D:$D,(MOD(ROW()+3,3)+77)))))</f>
        <v/>
      </c>
      <c r="U13" s="33" t="str">
        <f aca="false">IF(((LEN(_xlfn.TEXTJOIN(",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)-LEN(SUBSTITUTE(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,", ","")))/2)=0,_xlfn.TEXTJOIN(",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,SUBSTITUTE(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,", "," e ",((LEN(_xlfn.TEXTJOIN(",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)-LEN(SUBSTITUTE(_xlfn.TEXTJOIN(", ",TRUE(),IF(AND(IF($L13="","",$L13)&lt;&gt;"",NOT(IF($L13="","",$L13)="Regrediu")),INDEX(DADOS!$C:$C,(54+MATCH(IF($L13="","",$L13),DADOS!$F$6:$F$9,0)-1)),""),IF(AND(IF($M13="","",$M13)&lt;&gt;"",NOT(IF($M13="","",$M13)="Irregular")),INDEX(DADOS!$C:$C,(60+MATCH(IF($M13="","",$M13),DADOS!$G$6:$G$9,0)-1)),"")),", ","")))/2)))</f>
        <v/>
      </c>
      <c r="V13" s="33" t="str">
        <f aca="false">IF(((LEN(_xlfn.TEXTJOIN(",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)-LEN(SUBSTITUTE(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,", ","")))/2)=0,_xlfn.TEXTJOIN(",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,SUBSTITUTE(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,", "," e ",((LEN(_xlfn.TEXTJOIN(",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)-LEN(SUBSTITUTE(_xlfn.TEXTJOIN(", ",TRUE(),IF(AND(IF($L13="","",$L13)&lt;&gt;"",IF($L13="","",$L13)="Regrediu"),INDEX(DADOS!$C:$C,(54+MATCH(IF($L13="","",$L13),DADOS!$F$6:$F$9,0)-1)),""),IF(AND(IF($M13="","",$M13)&lt;&gt;"",IF($M13="","",$M13)="Irregular"),INDEX(DADOS!$C:$C,(60+MATCH(IF($M13="","",$M13),DADOS!$G$6:$G$9,0)-1)),"")),", ","")))/2)))</f>
        <v/>
      </c>
      <c r="W13" s="33" t="str">
        <f aca="false">IF(AND($U13="",$V13=""),"",IF($V13="",INDEX(DADOS!$B:$B,(MOD(ROW()+7,3)+83))&amp;$U13&amp;INDEX(DADOS!$C:$C,(MOD(ROW()+7,3)+83)),IF($U13="",INDEX(DADOS!$B:$B,(MOD(ROW()+7,3)+88))&amp;$V13&amp;INDEX(DADOS!$C:$C,(MOD(ROW()+7,3)+88)),INDEX(DADOS!$B:$B,(MOD(ROW()+7,3)+93))&amp;$U13&amp;INDEX(DADOS!$C:$C,(MOD(ROW()+7,3)+93))&amp;$V13&amp;INDEX(DADOS!$D:$D,(MOD(ROW()+7,3)+93)))))</f>
        <v/>
      </c>
      <c r="X13" s="34" t="n">
        <f aca="false">--(OR(IF($H13="","",$H13)="Insuficiente",IF($H13="","",$H13)="Suficiente"))+--(IF($I13="","",$I13)="Reduzido")+--(IF($J13="","",$J13)="Reduzida")+--(IF($K13="","",$K13)="A melhorar")+--(IF($L13="","",$L13)="Regrediu")+--(IF($M13="","",$M13)="Irregular")</f>
        <v>0</v>
      </c>
      <c r="Y13" s="34" t="n">
        <f aca="false">IF(OR(IF($H13="","",$H13)="Insuficiente",IF($H13="","",$H13)="Suficiente"),1,IF(IF($I13="","",$I13)="Reduzido",2,IF(IF($J13="","",$J13)="Reduzida",3,IF(IF($K13="","",$K13)="A melhorar",4,IF(IF($L13="","",$L13)="Regrediu",5,IF(IF($M13="","",$M13)="Irregular",6,0))))))</f>
        <v>0</v>
      </c>
      <c r="Z13" s="33" t="str">
        <f aca="false">IF(((LEN(_xlfn.TEXTJOIN(",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assiduidade","")))-LEN(SUBSTITUTE(_xlfn.TEXTJOIN(",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assiduidade","")),", ","")))/2)=0,_xlfn.TEXTJOIN(",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assiduidade","")),SUBSTITUTE(_xlfn.TEXTJOIN(",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assiduidade","")),", "," e ",((LEN(_xlfn.TEXTJOIN(",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assiduidade","")))-LEN(SUBSTITUTE(_xlfn.TEXTJOIN(", ",TRUE(),IF(OR(IF($H13="","",$H13)="Insuficiente",IF($H13="","",$H13)="Suficiente"),"o aproveitamento",""),IF(IF($I13="","",$I13)="Reduzido","o empenho",""),IF(IF($J13="","",$J13)="Reduzida","a participação",""),IF(IF($K13="","",$K13)="A melhorar","o comportamento",""),IF(IF($L13="","",$L13)="Regrediu","a evolução",""),IF(IF($M13="","",$M13)="Irregular","a assiduidade","")),", ","")))/2)))</f>
        <v/>
      </c>
      <c r="AA13" s="33" t="str">
        <f aca="false">IF(OR(IF($H13="","",$H13)&lt;&gt;"",IF($I13="","",$I13)&lt;&gt;"",IF($J13="","",$J13)&lt;&gt;"",IF($K13="","",$K13)&lt;&gt;"",IF($L13="","",$L13)&lt;&gt;"",IF($M13="","",$M13)&lt;&gt;""),IF($X13=0,INDEX(DADOS!$B:$B,(MOD(ROW()+17+0,5)+99)),IF($X13=1,CHOOSE($Y13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13&amp;INDEX(DADOS!$C:$C,(MOD(ROW()+17,3)+111)))),"")</f>
        <v/>
      </c>
      <c r="AB13" s="33" t="str">
        <f aca="false">INDEX(DADOS!$B:$B,(MOD(ROW()+19,5)+116))</f>
        <v>Regista-se ainda:</v>
      </c>
      <c r="AC13" s="34" t="n">
        <f aca="false">SUBTOTAL(103,$G$8:G13)</f>
        <v>6</v>
      </c>
      <c r="AD13" s="34" t="str">
        <f aca="false">IF($G13="","",C13&amp;"|"&amp;D13&amp;"|"&amp;E13&amp;"|"&amp;$G13)</f>
        <v>8.º A|Matemática|2.º Período|Beatriz Nunes</v>
      </c>
    </row>
    <row r="14" customFormat="false" ht="120" hidden="false" customHeight="true" outlineLevel="0" collapsed="false">
      <c r="B14" s="28" t="str">
        <f aca="false">IF(BASE!B4="","",BASE!B4)</f>
        <v>2026/2027</v>
      </c>
      <c r="C14" s="28" t="str">
        <f aca="false">IF(BASE!C7="","",BASE!C7)</f>
        <v>8.º A</v>
      </c>
      <c r="D14" s="28" t="str">
        <f aca="false">IF(BASE!F8="","",BASE!F8)</f>
        <v>Matemática</v>
      </c>
      <c r="E14" s="28" t="s">
        <v>79</v>
      </c>
      <c r="F14" s="28" t="n">
        <v>1</v>
      </c>
      <c r="G14" s="29" t="str">
        <f aca="false">IF(BASE!$C$8="","",BASE!$C$8)</f>
        <v>Ana Silva</v>
      </c>
      <c r="H14" s="30"/>
      <c r="I14" s="30"/>
      <c r="J14" s="30"/>
      <c r="K14" s="30"/>
      <c r="L14" s="30"/>
      <c r="M14" s="30"/>
      <c r="N14" s="31"/>
      <c r="O14" s="32" t="str">
        <f aca="false">IF($G14="","",IF(AND(NOT(OR(IF($H14="","",$H14)&lt;&gt;"",IF($I14="","",$I14)&lt;&gt;"",IF($J14="","",$J14)&lt;&gt;"",IF($K14="","",$K14)&lt;&gt;"",IF($L14="","",$L14)&lt;&gt;"",IF($M14="","",$M14)&lt;&gt;"")),IF($N14="","",$N14)=""),"— Ainda sem critérios preenchidos. —",_xlfn.TEXTJOIN(" ",TRUE(),$Q14,$T14,$W14,$AA14,IF(IF($N14="","",$N14)&lt;&gt;"",$AB14&amp;" "&amp;IF($N14="","",$N14),""))))</f>
        <v>— Ainda sem critérios preenchidos. —</v>
      </c>
      <c r="Q14" s="33" t="str">
        <f aca="false">IF(OR(IF($H14="","",$H14)&lt;&gt;"",IF($I14="","",$I14)&lt;&gt;"",IF($J14="","",$J14)&lt;&gt;"",IF($K14="","",$K14)&lt;&gt;"",IF($L14="","",$L14)&lt;&gt;"",IF($M14="","",$M14)&lt;&gt;""),INDEX(DADOS!$C:$C,(15+(MATCH(IF($H14="","(sem aproveitamento)",$H14),DADOS!$I$6:$I$11,0)-1)*3+MOD(ROW()+1,3))),"")</f>
        <v/>
      </c>
      <c r="R14" s="33" t="str">
        <f aca="false">IF(((LEN(_xlfn.TEXTJOIN(",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melhorar")),INDEX(DADOS!$C:$C,(48+MATCH(IF($K14="","",$K14),DADOS!$E$6:$E$9,0)-1)),"")))-LEN(SUBSTITUTE(_xlfn.TEXTJOIN(",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melhorar")),INDEX(DADOS!$C:$C,(48+MATCH(IF($K14="","",$K14),DADOS!$E$6:$E$9,0)-1)),"")),", ","")))/2)=0,_xlfn.TEXTJOIN(",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melhorar")),INDEX(DADOS!$C:$C,(48+MATCH(IF($K14="","",$K14),DADOS!$E$6:$E$9,0)-1)),"")),SUBSTITUTE(_xlfn.TEXTJOIN(",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melhorar")),INDEX(DADOS!$C:$C,(48+MATCH(IF($K14="","",$K14),DADOS!$E$6:$E$9,0)-1)),"")),", "," e ",((LEN(_xlfn.TEXTJOIN(",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melhorar")),INDEX(DADOS!$C:$C,(48+MATCH(IF($K14="","",$K14),DADOS!$E$6:$E$9,0)-1)),"")))-LEN(SUBSTITUTE(_xlfn.TEXTJOIN(", ",TRUE(),IF(AND(IF($I14="","",$I14)&lt;&gt;"",NOT(IF($I14="","",$I14)="Reduzido")),INDEX(DADOS!$C:$C,(36+MATCH(IF($I14="","",$I14),DADOS!$C$6:$C$9,0)-1)),""),IF(AND(IF($J14="","",$J14)&lt;&gt;"",NOT(IF($J14="","",$J14)="Reduzida")),INDEX(DADOS!$C:$C,(42+MATCH(IF($J14="","",$J14),DADOS!$D$6:$D$9,0)-1)),""),IF(AND(IF($K14="","",$K14)&lt;&gt;"",NOT(IF($K14="","",$K14)="A melhorar")),INDEX(DADOS!$C:$C,(48+MATCH(IF($K14="","",$K14),DADOS!$E$6:$E$9,0)-1)),"")),", ","")))/2)))</f>
        <v/>
      </c>
      <c r="S14" s="33" t="str">
        <f aca="false">IF(((LEN(_xlfn.TEXTJOIN(",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melhorar"),INDEX(DADOS!$C:$C,(48+MATCH(IF($K14="","",$K14),DADOS!$E$6:$E$9,0)-1)),"")))-LEN(SUBSTITUTE(_xlfn.TEXTJOIN(",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melhorar"),INDEX(DADOS!$C:$C,(48+MATCH(IF($K14="","",$K14),DADOS!$E$6:$E$9,0)-1)),"")),", ","")))/2)=0,_xlfn.TEXTJOIN(",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melhorar"),INDEX(DADOS!$C:$C,(48+MATCH(IF($K14="","",$K14),DADOS!$E$6:$E$9,0)-1)),"")),SUBSTITUTE(_xlfn.TEXTJOIN(",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melhorar"),INDEX(DADOS!$C:$C,(48+MATCH(IF($K14="","",$K14),DADOS!$E$6:$E$9,0)-1)),"")),", "," e ",((LEN(_xlfn.TEXTJOIN(",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melhorar"),INDEX(DADOS!$C:$C,(48+MATCH(IF($K14="","",$K14),DADOS!$E$6:$E$9,0)-1)),"")))-LEN(SUBSTITUTE(_xlfn.TEXTJOIN(", ",TRUE(),IF(AND(IF($I14="","",$I14)&lt;&gt;"",IF($I14="","",$I14)="Reduzido"),INDEX(DADOS!$C:$C,(36+MATCH(IF($I14="","",$I14),DADOS!$C$6:$C$9,0)-1)),""),IF(AND(IF($J14="","",$J14)&lt;&gt;"",IF($J14="","",$J14)="Reduzida"),INDEX(DADOS!$C:$C,(42+MATCH(IF($J14="","",$J14),DADOS!$D$6:$D$9,0)-1)),""),IF(AND(IF($K14="","",$K14)&lt;&gt;"",IF($K14="","",$K14)="A melhorar"),INDEX(DADOS!$C:$C,(48+MATCH(IF($K14="","",$K14),DADOS!$E$6:$E$9,0)-1)),"")),", ","")))/2)))</f>
        <v/>
      </c>
      <c r="T14" s="33" t="str">
        <f aca="false">IF(AND($R14="",$S14=""),"",IF($S14="",INDEX(DADOS!$B:$B,(MOD(ROW()+3,3)+67))&amp;$R14&amp;INDEX(DADOS!$C:$C,(MOD(ROW()+3,3)+67)),IF($R14="",INDEX(DADOS!$B:$B,(MOD(ROW()+3,3)+72))&amp;$S14&amp;INDEX(DADOS!$C:$C,(MOD(ROW()+3,3)+72)),INDEX(DADOS!$B:$B,(MOD(ROW()+3,3)+77))&amp;$R14&amp;INDEX(DADOS!$C:$C,(MOD(ROW()+3,3)+77))&amp;$S14&amp;INDEX(DADOS!$D:$D,(MOD(ROW()+3,3)+77)))))</f>
        <v/>
      </c>
      <c r="U14" s="33" t="str">
        <f aca="false">IF(((LEN(_xlfn.TEXTJOIN(",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)-LEN(SUBSTITUTE(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,", ","")))/2)=0,_xlfn.TEXTJOIN(",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,SUBSTITUTE(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,", "," e ",((LEN(_xlfn.TEXTJOIN(",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)-LEN(SUBSTITUTE(_xlfn.TEXTJOIN(", ",TRUE(),IF(AND(IF($L14="","",$L14)&lt;&gt;"",NOT(IF($L14="","",$L14)="Regrediu")),INDEX(DADOS!$C:$C,(54+MATCH(IF($L14="","",$L14),DADOS!$F$6:$F$9,0)-1)),""),IF(AND(IF($M14="","",$M14)&lt;&gt;"",NOT(IF($M14="","",$M14)="Irregular")),INDEX(DADOS!$C:$C,(60+MATCH(IF($M14="","",$M14),DADOS!$G$6:$G$9,0)-1)),"")),", ","")))/2)))</f>
        <v/>
      </c>
      <c r="V14" s="33" t="str">
        <f aca="false">IF(((LEN(_xlfn.TEXTJOIN(",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)-LEN(SUBSTITUTE(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,", ","")))/2)=0,_xlfn.TEXTJOIN(",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,SUBSTITUTE(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,", "," e ",((LEN(_xlfn.TEXTJOIN(",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)-LEN(SUBSTITUTE(_xlfn.TEXTJOIN(", ",TRUE(),IF(AND(IF($L14="","",$L14)&lt;&gt;"",IF($L14="","",$L14)="Regrediu"),INDEX(DADOS!$C:$C,(54+MATCH(IF($L14="","",$L14),DADOS!$F$6:$F$9,0)-1)),""),IF(AND(IF($M14="","",$M14)&lt;&gt;"",IF($M14="","",$M14)="Irregular"),INDEX(DADOS!$C:$C,(60+MATCH(IF($M14="","",$M14),DADOS!$G$6:$G$9,0)-1)),"")),", ","")))/2)))</f>
        <v/>
      </c>
      <c r="W14" s="33" t="str">
        <f aca="false">IF(AND($U14="",$V14=""),"",IF($V14="",INDEX(DADOS!$B:$B,(MOD(ROW()+7,3)+83))&amp;$U14&amp;INDEX(DADOS!$C:$C,(MOD(ROW()+7,3)+83)),IF($U14="",INDEX(DADOS!$B:$B,(MOD(ROW()+7,3)+88))&amp;$V14&amp;INDEX(DADOS!$C:$C,(MOD(ROW()+7,3)+88)),INDEX(DADOS!$B:$B,(MOD(ROW()+7,3)+93))&amp;$U14&amp;INDEX(DADOS!$C:$C,(MOD(ROW()+7,3)+93))&amp;$V14&amp;INDEX(DADOS!$D:$D,(MOD(ROW()+7,3)+93)))))</f>
        <v/>
      </c>
      <c r="X14" s="34" t="n">
        <f aca="false">--(OR(IF($H14="","",$H14)="Insuficiente",IF($H14="","",$H14)="Suficiente"))+--(IF($I14="","",$I14)="Reduzido")+--(IF($J14="","",$J14)="Reduzida")+--(IF($K14="","",$K14)="A melhorar")+--(IF($L14="","",$L14)="Regrediu")+--(IF($M14="","",$M14)="Irregular")</f>
        <v>0</v>
      </c>
      <c r="Y14" s="34" t="n">
        <f aca="false">IF(OR(IF($H14="","",$H14)="Insuficiente",IF($H14="","",$H14)="Suficiente"),1,IF(IF($I14="","",$I14)="Reduzido",2,IF(IF($J14="","",$J14)="Reduzida",3,IF(IF($K14="","",$K14)="A melhorar",4,IF(IF($L14="","",$L14)="Regrediu",5,IF(IF($M14="","",$M14)="Irregular",6,0))))))</f>
        <v>0</v>
      </c>
      <c r="Z14" s="33" t="str">
        <f aca="false">IF(((LEN(_xlfn.TEXTJOIN(",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assiduidade","")))-LEN(SUBSTITUTE(_xlfn.TEXTJOIN(",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assiduidade","")),", ","")))/2)=0,_xlfn.TEXTJOIN(",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assiduidade","")),SUBSTITUTE(_xlfn.TEXTJOIN(",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assiduidade","")),", "," e ",((LEN(_xlfn.TEXTJOIN(",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assiduidade","")))-LEN(SUBSTITUTE(_xlfn.TEXTJOIN(", ",TRUE(),IF(OR(IF($H14="","",$H14)="Insuficiente",IF($H14="","",$H14)="Suficiente"),"o aproveitamento",""),IF(IF($I14="","",$I14)="Reduzido","o empenho",""),IF(IF($J14="","",$J14)="Reduzida","a participação",""),IF(IF($K14="","",$K14)="A melhorar","o comportamento",""),IF(IF($L14="","",$L14)="Regrediu","a evolução",""),IF(IF($M14="","",$M14)="Irregular","a assiduidade","")),", ","")))/2)))</f>
        <v/>
      </c>
      <c r="AA14" s="33" t="str">
        <f aca="false">IF(OR(IF($H14="","",$H14)&lt;&gt;"",IF($I14="","",$I14)&lt;&gt;"",IF($J14="","",$J14)&lt;&gt;"",IF($K14="","",$K14)&lt;&gt;"",IF($L14="","",$L14)&lt;&gt;"",IF($M14="","",$M14)&lt;&gt;""),IF($X14=0,INDEX(DADOS!$B:$B,(MOD(ROW()+17+0,5)+99)),IF($X14=1,CHOOSE($Y14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14&amp;INDEX(DADOS!$C:$C,(MOD(ROW()+17,3)+111)))),"")</f>
        <v/>
      </c>
      <c r="AB14" s="33" t="str">
        <f aca="false">INDEX(DADOS!$B:$B,(MOD(ROW()+19,5)+116))</f>
        <v>É ainda de referir:</v>
      </c>
      <c r="AC14" s="34" t="n">
        <f aca="false">SUBTOTAL(103,$G$8:G14)</f>
        <v>7</v>
      </c>
      <c r="AD14" s="34" t="str">
        <f aca="false">IF($G14="","",C14&amp;"|"&amp;D14&amp;"|"&amp;E14&amp;"|"&amp;$G14)</f>
        <v>8.º A|Matemática|3.º Período|Ana Silva</v>
      </c>
    </row>
    <row r="15" customFormat="false" ht="120" hidden="false" customHeight="true" outlineLevel="0" collapsed="false">
      <c r="B15" s="28" t="str">
        <f aca="false">IF(BASE!B4="","",BASE!B4)</f>
        <v>2026/2027</v>
      </c>
      <c r="C15" s="28" t="str">
        <f aca="false">IF(BASE!C7="","",BASE!C7)</f>
        <v>8.º A</v>
      </c>
      <c r="D15" s="28" t="str">
        <f aca="false">IF(BASE!F8="","",BASE!F8)</f>
        <v>Matemática</v>
      </c>
      <c r="E15" s="28" t="s">
        <v>79</v>
      </c>
      <c r="F15" s="28" t="n">
        <v>2</v>
      </c>
      <c r="G15" s="29" t="str">
        <f aca="false">IF(BASE!$C$9="","",BASE!$C$9)</f>
        <v>João Costa</v>
      </c>
      <c r="H15" s="30"/>
      <c r="I15" s="30"/>
      <c r="J15" s="30"/>
      <c r="K15" s="30"/>
      <c r="L15" s="30"/>
      <c r="M15" s="30"/>
      <c r="N15" s="31"/>
      <c r="O15" s="32" t="str">
        <f aca="false">IF($G15="","",IF(AND(NOT(OR(IF($H15="","",$H15)&lt;&gt;"",IF($I15="","",$I15)&lt;&gt;"",IF($J15="","",$J15)&lt;&gt;"",IF($K15="","",$K15)&lt;&gt;"",IF($L15="","",$L15)&lt;&gt;"",IF($M15="","",$M15)&lt;&gt;"")),IF($N15="","",$N15)=""),"— Ainda sem critérios preenchidos. —",_xlfn.TEXTJOIN(" ",TRUE(),$Q15,$T15,$W15,$AA15,IF(IF($N15="","",$N15)&lt;&gt;"",$AB15&amp;" "&amp;IF($N15="","",$N15),""))))</f>
        <v>— Ainda sem critérios preenchidos. —</v>
      </c>
      <c r="Q15" s="33" t="str">
        <f aca="false">IF(OR(IF($H15="","",$H15)&lt;&gt;"",IF($I15="","",$I15)&lt;&gt;"",IF($J15="","",$J15)&lt;&gt;"",IF($K15="","",$K15)&lt;&gt;"",IF($L15="","",$L15)&lt;&gt;"",IF($M15="","",$M15)&lt;&gt;""),INDEX(DADOS!$C:$C,(15+(MATCH(IF($H15="","(sem aproveitamento)",$H15),DADOS!$I$6:$I$11,0)-1)*3+MOD(ROW()+1,3))),"")</f>
        <v/>
      </c>
      <c r="R15" s="33" t="str">
        <f aca="false">IF(((LEN(_xlfn.TEXTJOIN(",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melhorar")),INDEX(DADOS!$C:$C,(48+MATCH(IF($K15="","",$K15),DADOS!$E$6:$E$9,0)-1)),"")))-LEN(SUBSTITUTE(_xlfn.TEXTJOIN(",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melhorar")),INDEX(DADOS!$C:$C,(48+MATCH(IF($K15="","",$K15),DADOS!$E$6:$E$9,0)-1)),"")),", ","")))/2)=0,_xlfn.TEXTJOIN(",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melhorar")),INDEX(DADOS!$C:$C,(48+MATCH(IF($K15="","",$K15),DADOS!$E$6:$E$9,0)-1)),"")),SUBSTITUTE(_xlfn.TEXTJOIN(",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melhorar")),INDEX(DADOS!$C:$C,(48+MATCH(IF($K15="","",$K15),DADOS!$E$6:$E$9,0)-1)),"")),", "," e ",((LEN(_xlfn.TEXTJOIN(",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melhorar")),INDEX(DADOS!$C:$C,(48+MATCH(IF($K15="","",$K15),DADOS!$E$6:$E$9,0)-1)),"")))-LEN(SUBSTITUTE(_xlfn.TEXTJOIN(", ",TRUE(),IF(AND(IF($I15="","",$I15)&lt;&gt;"",NOT(IF($I15="","",$I15)="Reduzido")),INDEX(DADOS!$C:$C,(36+MATCH(IF($I15="","",$I15),DADOS!$C$6:$C$9,0)-1)),""),IF(AND(IF($J15="","",$J15)&lt;&gt;"",NOT(IF($J15="","",$J15)="Reduzida")),INDEX(DADOS!$C:$C,(42+MATCH(IF($J15="","",$J15),DADOS!$D$6:$D$9,0)-1)),""),IF(AND(IF($K15="","",$K15)&lt;&gt;"",NOT(IF($K15="","",$K15)="A melhorar")),INDEX(DADOS!$C:$C,(48+MATCH(IF($K15="","",$K15),DADOS!$E$6:$E$9,0)-1)),"")),", ","")))/2)))</f>
        <v/>
      </c>
      <c r="S15" s="33" t="str">
        <f aca="false">IF(((LEN(_xlfn.TEXTJOIN(",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melhorar"),INDEX(DADOS!$C:$C,(48+MATCH(IF($K15="","",$K15),DADOS!$E$6:$E$9,0)-1)),"")))-LEN(SUBSTITUTE(_xlfn.TEXTJOIN(",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melhorar"),INDEX(DADOS!$C:$C,(48+MATCH(IF($K15="","",$K15),DADOS!$E$6:$E$9,0)-1)),"")),", ","")))/2)=0,_xlfn.TEXTJOIN(",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melhorar"),INDEX(DADOS!$C:$C,(48+MATCH(IF($K15="","",$K15),DADOS!$E$6:$E$9,0)-1)),"")),SUBSTITUTE(_xlfn.TEXTJOIN(",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melhorar"),INDEX(DADOS!$C:$C,(48+MATCH(IF($K15="","",$K15),DADOS!$E$6:$E$9,0)-1)),"")),", "," e ",((LEN(_xlfn.TEXTJOIN(",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melhorar"),INDEX(DADOS!$C:$C,(48+MATCH(IF($K15="","",$K15),DADOS!$E$6:$E$9,0)-1)),"")))-LEN(SUBSTITUTE(_xlfn.TEXTJOIN(", ",TRUE(),IF(AND(IF($I15="","",$I15)&lt;&gt;"",IF($I15="","",$I15)="Reduzido"),INDEX(DADOS!$C:$C,(36+MATCH(IF($I15="","",$I15),DADOS!$C$6:$C$9,0)-1)),""),IF(AND(IF($J15="","",$J15)&lt;&gt;"",IF($J15="","",$J15)="Reduzida"),INDEX(DADOS!$C:$C,(42+MATCH(IF($J15="","",$J15),DADOS!$D$6:$D$9,0)-1)),""),IF(AND(IF($K15="","",$K15)&lt;&gt;"",IF($K15="","",$K15)="A melhorar"),INDEX(DADOS!$C:$C,(48+MATCH(IF($K15="","",$K15),DADOS!$E$6:$E$9,0)-1)),"")),", ","")))/2)))</f>
        <v/>
      </c>
      <c r="T15" s="33" t="str">
        <f aca="false">IF(AND($R15="",$S15=""),"",IF($S15="",INDEX(DADOS!$B:$B,(MOD(ROW()+3,3)+67))&amp;$R15&amp;INDEX(DADOS!$C:$C,(MOD(ROW()+3,3)+67)),IF($R15="",INDEX(DADOS!$B:$B,(MOD(ROW()+3,3)+72))&amp;$S15&amp;INDEX(DADOS!$C:$C,(MOD(ROW()+3,3)+72)),INDEX(DADOS!$B:$B,(MOD(ROW()+3,3)+77))&amp;$R15&amp;INDEX(DADOS!$C:$C,(MOD(ROW()+3,3)+77))&amp;$S15&amp;INDEX(DADOS!$D:$D,(MOD(ROW()+3,3)+77)))))</f>
        <v/>
      </c>
      <c r="U15" s="33" t="str">
        <f aca="false">IF(((LEN(_xlfn.TEXTJOIN(",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)-LEN(SUBSTITUTE(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,", ","")))/2)=0,_xlfn.TEXTJOIN(",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,SUBSTITUTE(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,", "," e ",((LEN(_xlfn.TEXTJOIN(",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)-LEN(SUBSTITUTE(_xlfn.TEXTJOIN(", ",TRUE(),IF(AND(IF($L15="","",$L15)&lt;&gt;"",NOT(IF($L15="","",$L15)="Regrediu")),INDEX(DADOS!$C:$C,(54+MATCH(IF($L15="","",$L15),DADOS!$F$6:$F$9,0)-1)),""),IF(AND(IF($M15="","",$M15)&lt;&gt;"",NOT(IF($M15="","",$M15)="Irregular")),INDEX(DADOS!$C:$C,(60+MATCH(IF($M15="","",$M15),DADOS!$G$6:$G$9,0)-1)),"")),", ","")))/2)))</f>
        <v/>
      </c>
      <c r="V15" s="33" t="str">
        <f aca="false">IF(((LEN(_xlfn.TEXTJOIN(",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)-LEN(SUBSTITUTE(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,", ","")))/2)=0,_xlfn.TEXTJOIN(",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,SUBSTITUTE(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,", "," e ",((LEN(_xlfn.TEXTJOIN(",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)-LEN(SUBSTITUTE(_xlfn.TEXTJOIN(", ",TRUE(),IF(AND(IF($L15="","",$L15)&lt;&gt;"",IF($L15="","",$L15)="Regrediu"),INDEX(DADOS!$C:$C,(54+MATCH(IF($L15="","",$L15),DADOS!$F$6:$F$9,0)-1)),""),IF(AND(IF($M15="","",$M15)&lt;&gt;"",IF($M15="","",$M15)="Irregular"),INDEX(DADOS!$C:$C,(60+MATCH(IF($M15="","",$M15),DADOS!$G$6:$G$9,0)-1)),"")),", ","")))/2)))</f>
        <v/>
      </c>
      <c r="W15" s="33" t="str">
        <f aca="false">IF(AND($U15="",$V15=""),"",IF($V15="",INDEX(DADOS!$B:$B,(MOD(ROW()+7,3)+83))&amp;$U15&amp;INDEX(DADOS!$C:$C,(MOD(ROW()+7,3)+83)),IF($U15="",INDEX(DADOS!$B:$B,(MOD(ROW()+7,3)+88))&amp;$V15&amp;INDEX(DADOS!$C:$C,(MOD(ROW()+7,3)+88)),INDEX(DADOS!$B:$B,(MOD(ROW()+7,3)+93))&amp;$U15&amp;INDEX(DADOS!$C:$C,(MOD(ROW()+7,3)+93))&amp;$V15&amp;INDEX(DADOS!$D:$D,(MOD(ROW()+7,3)+93)))))</f>
        <v/>
      </c>
      <c r="X15" s="34" t="n">
        <f aca="false">--(OR(IF($H15="","",$H15)="Insuficiente",IF($H15="","",$H15)="Suficiente"))+--(IF($I15="","",$I15)="Reduzido")+--(IF($J15="","",$J15)="Reduzida")+--(IF($K15="","",$K15)="A melhorar")+--(IF($L15="","",$L15)="Regrediu")+--(IF($M15="","",$M15)="Irregular")</f>
        <v>0</v>
      </c>
      <c r="Y15" s="34" t="n">
        <f aca="false">IF(OR(IF($H15="","",$H15)="Insuficiente",IF($H15="","",$H15)="Suficiente"),1,IF(IF($I15="","",$I15)="Reduzido",2,IF(IF($J15="","",$J15)="Reduzida",3,IF(IF($K15="","",$K15)="A melhorar",4,IF(IF($L15="","",$L15)="Regrediu",5,IF(IF($M15="","",$M15)="Irregular",6,0))))))</f>
        <v>0</v>
      </c>
      <c r="Z15" s="33" t="str">
        <f aca="false">IF(((LEN(_xlfn.TEXTJOIN(",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assiduidade","")))-LEN(SUBSTITUTE(_xlfn.TEXTJOIN(",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assiduidade","")),", ","")))/2)=0,_xlfn.TEXTJOIN(",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assiduidade","")),SUBSTITUTE(_xlfn.TEXTJOIN(",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assiduidade","")),", "," e ",((LEN(_xlfn.TEXTJOIN(",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assiduidade","")))-LEN(SUBSTITUTE(_xlfn.TEXTJOIN(", ",TRUE(),IF(OR(IF($H15="","",$H15)="Insuficiente",IF($H15="","",$H15)="Suficiente"),"o aproveitamento",""),IF(IF($I15="","",$I15)="Reduzido","o empenho",""),IF(IF($J15="","",$J15)="Reduzida","a participação",""),IF(IF($K15="","",$K15)="A melhorar","o comportamento",""),IF(IF($L15="","",$L15)="Regrediu","a evolução",""),IF(IF($M15="","",$M15)="Irregular","a assiduidade","")),", ","")))/2)))</f>
        <v/>
      </c>
      <c r="AA15" s="33" t="str">
        <f aca="false">IF(OR(IF($H15="","",$H15)&lt;&gt;"",IF($I15="","",$I15)&lt;&gt;"",IF($J15="","",$J15)&lt;&gt;"",IF($K15="","",$K15)&lt;&gt;"",IF($L15="","",$L15)&lt;&gt;"",IF($M15="","",$M15)&lt;&gt;""),IF($X15=0,INDEX(DADOS!$B:$B,(MOD(ROW()+17+0,5)+99)),IF($X15=1,CHOOSE($Y15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15&amp;INDEX(DADOS!$C:$C,(MOD(ROW()+17,3)+111)))),"")</f>
        <v/>
      </c>
      <c r="AB15" s="33" t="str">
        <f aca="false">INDEX(DADOS!$B:$B,(MOD(ROW()+19,5)+116))</f>
        <v>Destaca-se igualmente:</v>
      </c>
      <c r="AC15" s="34" t="n">
        <f aca="false">SUBTOTAL(103,$G$8:G15)</f>
        <v>8</v>
      </c>
      <c r="AD15" s="34" t="str">
        <f aca="false">IF($G15="","",C15&amp;"|"&amp;D15&amp;"|"&amp;E15&amp;"|"&amp;$G15)</f>
        <v>8.º A|Matemática|3.º Período|João Costa</v>
      </c>
    </row>
    <row r="16" customFormat="false" ht="120" hidden="false" customHeight="true" outlineLevel="0" collapsed="false">
      <c r="B16" s="28" t="str">
        <f aca="false">IF(BASE!B4="","",BASE!B4)</f>
        <v>2026/2027</v>
      </c>
      <c r="C16" s="28" t="str">
        <f aca="false">IF(BASE!C7="","",BASE!C7)</f>
        <v>8.º A</v>
      </c>
      <c r="D16" s="28" t="str">
        <f aca="false">IF(BASE!F8="","",BASE!F8)</f>
        <v>Matemática</v>
      </c>
      <c r="E16" s="28" t="s">
        <v>79</v>
      </c>
      <c r="F16" s="28" t="n">
        <v>3</v>
      </c>
      <c r="G16" s="29" t="str">
        <f aca="false">IF(BASE!$C$10="","",BASE!$C$10)</f>
        <v>Beatriz Nunes</v>
      </c>
      <c r="H16" s="30"/>
      <c r="I16" s="30"/>
      <c r="J16" s="30"/>
      <c r="K16" s="30"/>
      <c r="L16" s="30"/>
      <c r="M16" s="30"/>
      <c r="N16" s="31"/>
      <c r="O16" s="32" t="str">
        <f aca="false">IF($G16="","",IF(AND(NOT(OR(IF($H16="","",$H16)&lt;&gt;"",IF($I16="","",$I16)&lt;&gt;"",IF($J16="","",$J16)&lt;&gt;"",IF($K16="","",$K16)&lt;&gt;"",IF($L16="","",$L16)&lt;&gt;"",IF($M16="","",$M16)&lt;&gt;"")),IF($N16="","",$N16)=""),"— Ainda sem critérios preenchidos. —",_xlfn.TEXTJOIN(" ",TRUE(),$Q16,$T16,$W16,$AA16,IF(IF($N16="","",$N16)&lt;&gt;"",$AB16&amp;" "&amp;IF($N16="","",$N16),""))))</f>
        <v>— Ainda sem critérios preenchidos. —</v>
      </c>
      <c r="Q16" s="33" t="str">
        <f aca="false">IF(OR(IF($H16="","",$H16)&lt;&gt;"",IF($I16="","",$I16)&lt;&gt;"",IF($J16="","",$J16)&lt;&gt;"",IF($K16="","",$K16)&lt;&gt;"",IF($L16="","",$L16)&lt;&gt;"",IF($M16="","",$M16)&lt;&gt;""),INDEX(DADOS!$C:$C,(15+(MATCH(IF($H16="","(sem aproveitamento)",$H16),DADOS!$I$6:$I$11,0)-1)*3+MOD(ROW()+1,3))),"")</f>
        <v/>
      </c>
      <c r="R16" s="33" t="str">
        <f aca="false">IF(((LEN(_xlfn.TEXTJOIN(",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melhorar")),INDEX(DADOS!$C:$C,(48+MATCH(IF($K16="","",$K16),DADOS!$E$6:$E$9,0)-1)),"")))-LEN(SUBSTITUTE(_xlfn.TEXTJOIN(",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melhorar")),INDEX(DADOS!$C:$C,(48+MATCH(IF($K16="","",$K16),DADOS!$E$6:$E$9,0)-1)),"")),", ","")))/2)=0,_xlfn.TEXTJOIN(",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melhorar")),INDEX(DADOS!$C:$C,(48+MATCH(IF($K16="","",$K16),DADOS!$E$6:$E$9,0)-1)),"")),SUBSTITUTE(_xlfn.TEXTJOIN(",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melhorar")),INDEX(DADOS!$C:$C,(48+MATCH(IF($K16="","",$K16),DADOS!$E$6:$E$9,0)-1)),"")),", "," e ",((LEN(_xlfn.TEXTJOIN(",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melhorar")),INDEX(DADOS!$C:$C,(48+MATCH(IF($K16="","",$K16),DADOS!$E$6:$E$9,0)-1)),"")))-LEN(SUBSTITUTE(_xlfn.TEXTJOIN(", ",TRUE(),IF(AND(IF($I16="","",$I16)&lt;&gt;"",NOT(IF($I16="","",$I16)="Reduzido")),INDEX(DADOS!$C:$C,(36+MATCH(IF($I16="","",$I16),DADOS!$C$6:$C$9,0)-1)),""),IF(AND(IF($J16="","",$J16)&lt;&gt;"",NOT(IF($J16="","",$J16)="Reduzida")),INDEX(DADOS!$C:$C,(42+MATCH(IF($J16="","",$J16),DADOS!$D$6:$D$9,0)-1)),""),IF(AND(IF($K16="","",$K16)&lt;&gt;"",NOT(IF($K16="","",$K16)="A melhorar")),INDEX(DADOS!$C:$C,(48+MATCH(IF($K16="","",$K16),DADOS!$E$6:$E$9,0)-1)),"")),", ","")))/2)))</f>
        <v/>
      </c>
      <c r="S16" s="33" t="str">
        <f aca="false">IF(((LEN(_xlfn.TEXTJOIN(",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melhorar"),INDEX(DADOS!$C:$C,(48+MATCH(IF($K16="","",$K16),DADOS!$E$6:$E$9,0)-1)),"")))-LEN(SUBSTITUTE(_xlfn.TEXTJOIN(",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melhorar"),INDEX(DADOS!$C:$C,(48+MATCH(IF($K16="","",$K16),DADOS!$E$6:$E$9,0)-1)),"")),", ","")))/2)=0,_xlfn.TEXTJOIN(",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melhorar"),INDEX(DADOS!$C:$C,(48+MATCH(IF($K16="","",$K16),DADOS!$E$6:$E$9,0)-1)),"")),SUBSTITUTE(_xlfn.TEXTJOIN(",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melhorar"),INDEX(DADOS!$C:$C,(48+MATCH(IF($K16="","",$K16),DADOS!$E$6:$E$9,0)-1)),"")),", "," e ",((LEN(_xlfn.TEXTJOIN(",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melhorar"),INDEX(DADOS!$C:$C,(48+MATCH(IF($K16="","",$K16),DADOS!$E$6:$E$9,0)-1)),"")))-LEN(SUBSTITUTE(_xlfn.TEXTJOIN(", ",TRUE(),IF(AND(IF($I16="","",$I16)&lt;&gt;"",IF($I16="","",$I16)="Reduzido"),INDEX(DADOS!$C:$C,(36+MATCH(IF($I16="","",$I16),DADOS!$C$6:$C$9,0)-1)),""),IF(AND(IF($J16="","",$J16)&lt;&gt;"",IF($J16="","",$J16)="Reduzida"),INDEX(DADOS!$C:$C,(42+MATCH(IF($J16="","",$J16),DADOS!$D$6:$D$9,0)-1)),""),IF(AND(IF($K16="","",$K16)&lt;&gt;"",IF($K16="","",$K16)="A melhorar"),INDEX(DADOS!$C:$C,(48+MATCH(IF($K16="","",$K16),DADOS!$E$6:$E$9,0)-1)),"")),", ","")))/2)))</f>
        <v/>
      </c>
      <c r="T16" s="33" t="str">
        <f aca="false">IF(AND($R16="",$S16=""),"",IF($S16="",INDEX(DADOS!$B:$B,(MOD(ROW()+3,3)+67))&amp;$R16&amp;INDEX(DADOS!$C:$C,(MOD(ROW()+3,3)+67)),IF($R16="",INDEX(DADOS!$B:$B,(MOD(ROW()+3,3)+72))&amp;$S16&amp;INDEX(DADOS!$C:$C,(MOD(ROW()+3,3)+72)),INDEX(DADOS!$B:$B,(MOD(ROW()+3,3)+77))&amp;$R16&amp;INDEX(DADOS!$C:$C,(MOD(ROW()+3,3)+77))&amp;$S16&amp;INDEX(DADOS!$D:$D,(MOD(ROW()+3,3)+77)))))</f>
        <v/>
      </c>
      <c r="U16" s="33" t="str">
        <f aca="false">IF(((LEN(_xlfn.TEXTJOIN(",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)-LEN(SUBSTITUTE(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,", ","")))/2)=0,_xlfn.TEXTJOIN(",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,SUBSTITUTE(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,", "," e ",((LEN(_xlfn.TEXTJOIN(",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)-LEN(SUBSTITUTE(_xlfn.TEXTJOIN(", ",TRUE(),IF(AND(IF($L16="","",$L16)&lt;&gt;"",NOT(IF($L16="","",$L16)="Regrediu")),INDEX(DADOS!$C:$C,(54+MATCH(IF($L16="","",$L16),DADOS!$F$6:$F$9,0)-1)),""),IF(AND(IF($M16="","",$M16)&lt;&gt;"",NOT(IF($M16="","",$M16)="Irregular")),INDEX(DADOS!$C:$C,(60+MATCH(IF($M16="","",$M16),DADOS!$G$6:$G$9,0)-1)),"")),", ","")))/2)))</f>
        <v/>
      </c>
      <c r="V16" s="33" t="str">
        <f aca="false">IF(((LEN(_xlfn.TEXTJOIN(",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)-LEN(SUBSTITUTE(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,", ","")))/2)=0,_xlfn.TEXTJOIN(",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,SUBSTITUTE(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,", "," e ",((LEN(_xlfn.TEXTJOIN(",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)-LEN(SUBSTITUTE(_xlfn.TEXTJOIN(", ",TRUE(),IF(AND(IF($L16="","",$L16)&lt;&gt;"",IF($L16="","",$L16)="Regrediu"),INDEX(DADOS!$C:$C,(54+MATCH(IF($L16="","",$L16),DADOS!$F$6:$F$9,0)-1)),""),IF(AND(IF($M16="","",$M16)&lt;&gt;"",IF($M16="","",$M16)="Irregular"),INDEX(DADOS!$C:$C,(60+MATCH(IF($M16="","",$M16),DADOS!$G$6:$G$9,0)-1)),"")),", ","")))/2)))</f>
        <v/>
      </c>
      <c r="W16" s="33" t="str">
        <f aca="false">IF(AND($U16="",$V16=""),"",IF($V16="",INDEX(DADOS!$B:$B,(MOD(ROW()+7,3)+83))&amp;$U16&amp;INDEX(DADOS!$C:$C,(MOD(ROW()+7,3)+83)),IF($U16="",INDEX(DADOS!$B:$B,(MOD(ROW()+7,3)+88))&amp;$V16&amp;INDEX(DADOS!$C:$C,(MOD(ROW()+7,3)+88)),INDEX(DADOS!$B:$B,(MOD(ROW()+7,3)+93))&amp;$U16&amp;INDEX(DADOS!$C:$C,(MOD(ROW()+7,3)+93))&amp;$V16&amp;INDEX(DADOS!$D:$D,(MOD(ROW()+7,3)+93)))))</f>
        <v/>
      </c>
      <c r="X16" s="34" t="n">
        <f aca="false">--(OR(IF($H16="","",$H16)="Insuficiente",IF($H16="","",$H16)="Suficiente"))+--(IF($I16="","",$I16)="Reduzido")+--(IF($J16="","",$J16)="Reduzida")+--(IF($K16="","",$K16)="A melhorar")+--(IF($L16="","",$L16)="Regrediu")+--(IF($M16="","",$M16)="Irregular")</f>
        <v>0</v>
      </c>
      <c r="Y16" s="34" t="n">
        <f aca="false">IF(OR(IF($H16="","",$H16)="Insuficiente",IF($H16="","",$H16)="Suficiente"),1,IF(IF($I16="","",$I16)="Reduzido",2,IF(IF($J16="","",$J16)="Reduzida",3,IF(IF($K16="","",$K16)="A melhorar",4,IF(IF($L16="","",$L16)="Regrediu",5,IF(IF($M16="","",$M16)="Irregular",6,0))))))</f>
        <v>0</v>
      </c>
      <c r="Z16" s="33" t="str">
        <f aca="false">IF(((LEN(_xlfn.TEXTJOIN(",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assiduidade","")))-LEN(SUBSTITUTE(_xlfn.TEXTJOIN(",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assiduidade","")),", ","")))/2)=0,_xlfn.TEXTJOIN(",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assiduidade","")),SUBSTITUTE(_xlfn.TEXTJOIN(",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assiduidade","")),", "," e ",((LEN(_xlfn.TEXTJOIN(",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assiduidade","")))-LEN(SUBSTITUTE(_xlfn.TEXTJOIN(", ",TRUE(),IF(OR(IF($H16="","",$H16)="Insuficiente",IF($H16="","",$H16)="Suficiente"),"o aproveitamento",""),IF(IF($I16="","",$I16)="Reduzido","o empenho",""),IF(IF($J16="","",$J16)="Reduzida","a participação",""),IF(IF($K16="","",$K16)="A melhorar","o comportamento",""),IF(IF($L16="","",$L16)="Regrediu","a evolução",""),IF(IF($M16="","",$M16)="Irregular","a assiduidade","")),", ","")))/2)))</f>
        <v/>
      </c>
      <c r="AA16" s="33" t="str">
        <f aca="false">IF(OR(IF($H16="","",$H16)&lt;&gt;"",IF($I16="","",$I16)&lt;&gt;"",IF($J16="","",$J16)&lt;&gt;"",IF($K16="","",$K16)&lt;&gt;"",IF($L16="","",$L16)&lt;&gt;"",IF($M16="","",$M16)&lt;&gt;""),IF($X16=0,INDEX(DADOS!$B:$B,(MOD(ROW()+17+0,5)+99)),IF($X16=1,CHOOSE($Y16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16&amp;INDEX(DADOS!$C:$C,(MOD(ROW()+17,3)+111)))),"")</f>
        <v/>
      </c>
      <c r="AB16" s="33" t="str">
        <f aca="false">INDEX(DADOS!$B:$B,(MOD(ROW()+19,5)+116))</f>
        <v>Importa ainda destacar:</v>
      </c>
      <c r="AC16" s="34" t="n">
        <f aca="false">SUBTOTAL(103,$G$8:G16)</f>
        <v>9</v>
      </c>
      <c r="AD16" s="34" t="str">
        <f aca="false">IF($G16="","",C16&amp;"|"&amp;D16&amp;"|"&amp;E16&amp;"|"&amp;$G16)</f>
        <v>8.º A|Matemática|3.º Período|Beatriz Nunes</v>
      </c>
    </row>
    <row r="17" customFormat="false" ht="120" hidden="false" customHeight="true" outlineLevel="0" collapsed="false">
      <c r="B17" s="28" t="str">
        <f aca="false">IF(BASE!B4="","",BASE!B4)</f>
        <v>2026/2027</v>
      </c>
      <c r="C17" s="28" t="str">
        <f aca="false">IF(BASE!C7="","",BASE!C7)</f>
        <v>8.º A</v>
      </c>
      <c r="D17" s="28" t="str">
        <f aca="false">IF(BASE!F9="","",BASE!F9)</f>
        <v>Ciências</v>
      </c>
      <c r="E17" s="28" t="s">
        <v>66</v>
      </c>
      <c r="F17" s="28" t="n">
        <v>1</v>
      </c>
      <c r="G17" s="29" t="str">
        <f aca="false">IF(BASE!$C$8="","",BASE!$C$8)</f>
        <v>Ana Silva</v>
      </c>
      <c r="H17" s="30"/>
      <c r="I17" s="30"/>
      <c r="J17" s="30"/>
      <c r="K17" s="30"/>
      <c r="L17" s="30"/>
      <c r="M17" s="30"/>
      <c r="N17" s="31"/>
      <c r="O17" s="32" t="str">
        <f aca="false">IF($G17="","",IF(AND(NOT(OR(IF($H17="","",$H17)&lt;&gt;"",IF($I17="","",$I17)&lt;&gt;"",IF($J17="","",$J17)&lt;&gt;"",IF($K17="","",$K17)&lt;&gt;"",IF($L17="","",$L17)&lt;&gt;"",IF($M17="","",$M17)&lt;&gt;"")),IF($N17="","",$N17)=""),"— Ainda sem critérios preenchidos. —",_xlfn.TEXTJOIN(" ",TRUE(),$Q17,$T17,$W17,$AA17,IF(IF($N17="","",$N17)&lt;&gt;"",$AB17&amp;" "&amp;IF($N17="","",$N17),""))))</f>
        <v>— Ainda sem critérios preenchidos. —</v>
      </c>
      <c r="Q17" s="33" t="str">
        <f aca="false">IF(OR(IF($H17="","",$H17)&lt;&gt;"",IF($I17="","",$I17)&lt;&gt;"",IF($J17="","",$J17)&lt;&gt;"",IF($K17="","",$K17)&lt;&gt;"",IF($L17="","",$L17)&lt;&gt;"",IF($M17="","",$M17)&lt;&gt;""),INDEX(DADOS!$C:$C,(15+(MATCH(IF($H17="","(sem aproveitamento)",$H17),DADOS!$I$6:$I$11,0)-1)*3+MOD(ROW()+1,3))),"")</f>
        <v/>
      </c>
      <c r="R17" s="33" t="str">
        <f aca="false">IF(((LEN(_xlfn.TEXTJOIN(",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melhorar")),INDEX(DADOS!$C:$C,(48+MATCH(IF($K17="","",$K17),DADOS!$E$6:$E$9,0)-1)),"")))-LEN(SUBSTITUTE(_xlfn.TEXTJOIN(",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melhorar")),INDEX(DADOS!$C:$C,(48+MATCH(IF($K17="","",$K17),DADOS!$E$6:$E$9,0)-1)),"")),", ","")))/2)=0,_xlfn.TEXTJOIN(",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melhorar")),INDEX(DADOS!$C:$C,(48+MATCH(IF($K17="","",$K17),DADOS!$E$6:$E$9,0)-1)),"")),SUBSTITUTE(_xlfn.TEXTJOIN(",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melhorar")),INDEX(DADOS!$C:$C,(48+MATCH(IF($K17="","",$K17),DADOS!$E$6:$E$9,0)-1)),"")),", "," e ",((LEN(_xlfn.TEXTJOIN(",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melhorar")),INDEX(DADOS!$C:$C,(48+MATCH(IF($K17="","",$K17),DADOS!$E$6:$E$9,0)-1)),"")))-LEN(SUBSTITUTE(_xlfn.TEXTJOIN(", ",TRUE(),IF(AND(IF($I17="","",$I17)&lt;&gt;"",NOT(IF($I17="","",$I17)="Reduzido")),INDEX(DADOS!$C:$C,(36+MATCH(IF($I17="","",$I17),DADOS!$C$6:$C$9,0)-1)),""),IF(AND(IF($J17="","",$J17)&lt;&gt;"",NOT(IF($J17="","",$J17)="Reduzida")),INDEX(DADOS!$C:$C,(42+MATCH(IF($J17="","",$J17),DADOS!$D$6:$D$9,0)-1)),""),IF(AND(IF($K17="","",$K17)&lt;&gt;"",NOT(IF($K17="","",$K17)="A melhorar")),INDEX(DADOS!$C:$C,(48+MATCH(IF($K17="","",$K17),DADOS!$E$6:$E$9,0)-1)),"")),", ","")))/2)))</f>
        <v/>
      </c>
      <c r="S17" s="33" t="str">
        <f aca="false">IF(((LEN(_xlfn.TEXTJOIN(",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melhorar"),INDEX(DADOS!$C:$C,(48+MATCH(IF($K17="","",$K17),DADOS!$E$6:$E$9,0)-1)),"")))-LEN(SUBSTITUTE(_xlfn.TEXTJOIN(",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melhorar"),INDEX(DADOS!$C:$C,(48+MATCH(IF($K17="","",$K17),DADOS!$E$6:$E$9,0)-1)),"")),", ","")))/2)=0,_xlfn.TEXTJOIN(",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melhorar"),INDEX(DADOS!$C:$C,(48+MATCH(IF($K17="","",$K17),DADOS!$E$6:$E$9,0)-1)),"")),SUBSTITUTE(_xlfn.TEXTJOIN(",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melhorar"),INDEX(DADOS!$C:$C,(48+MATCH(IF($K17="","",$K17),DADOS!$E$6:$E$9,0)-1)),"")),", "," e ",((LEN(_xlfn.TEXTJOIN(",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melhorar"),INDEX(DADOS!$C:$C,(48+MATCH(IF($K17="","",$K17),DADOS!$E$6:$E$9,0)-1)),"")))-LEN(SUBSTITUTE(_xlfn.TEXTJOIN(", ",TRUE(),IF(AND(IF($I17="","",$I17)&lt;&gt;"",IF($I17="","",$I17)="Reduzido"),INDEX(DADOS!$C:$C,(36+MATCH(IF($I17="","",$I17),DADOS!$C$6:$C$9,0)-1)),""),IF(AND(IF($J17="","",$J17)&lt;&gt;"",IF($J17="","",$J17)="Reduzida"),INDEX(DADOS!$C:$C,(42+MATCH(IF($J17="","",$J17),DADOS!$D$6:$D$9,0)-1)),""),IF(AND(IF($K17="","",$K17)&lt;&gt;"",IF($K17="","",$K17)="A melhorar"),INDEX(DADOS!$C:$C,(48+MATCH(IF($K17="","",$K17),DADOS!$E$6:$E$9,0)-1)),"")),", ","")))/2)))</f>
        <v/>
      </c>
      <c r="T17" s="33" t="str">
        <f aca="false">IF(AND($R17="",$S17=""),"",IF($S17="",INDEX(DADOS!$B:$B,(MOD(ROW()+3,3)+67))&amp;$R17&amp;INDEX(DADOS!$C:$C,(MOD(ROW()+3,3)+67)),IF($R17="",INDEX(DADOS!$B:$B,(MOD(ROW()+3,3)+72))&amp;$S17&amp;INDEX(DADOS!$C:$C,(MOD(ROW()+3,3)+72)),INDEX(DADOS!$B:$B,(MOD(ROW()+3,3)+77))&amp;$R17&amp;INDEX(DADOS!$C:$C,(MOD(ROW()+3,3)+77))&amp;$S17&amp;INDEX(DADOS!$D:$D,(MOD(ROW()+3,3)+77)))))</f>
        <v/>
      </c>
      <c r="U17" s="33" t="str">
        <f aca="false">IF(((LEN(_xlfn.TEXTJOIN(",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)-LEN(SUBSTITUTE(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,", ","")))/2)=0,_xlfn.TEXTJOIN(",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,SUBSTITUTE(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,", "," e ",((LEN(_xlfn.TEXTJOIN(",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)-LEN(SUBSTITUTE(_xlfn.TEXTJOIN(", ",TRUE(),IF(AND(IF($L17="","",$L17)&lt;&gt;"",NOT(IF($L17="","",$L17)="Regrediu")),INDEX(DADOS!$C:$C,(54+MATCH(IF($L17="","",$L17),DADOS!$F$6:$F$9,0)-1)),""),IF(AND(IF($M17="","",$M17)&lt;&gt;"",NOT(IF($M17="","",$M17)="Irregular")),INDEX(DADOS!$C:$C,(60+MATCH(IF($M17="","",$M17),DADOS!$G$6:$G$9,0)-1)),"")),", ","")))/2)))</f>
        <v/>
      </c>
      <c r="V17" s="33" t="str">
        <f aca="false">IF(((LEN(_xlfn.TEXTJOIN(",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)-LEN(SUBSTITUTE(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,", ","")))/2)=0,_xlfn.TEXTJOIN(",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,SUBSTITUTE(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,", "," e ",((LEN(_xlfn.TEXTJOIN(",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)-LEN(SUBSTITUTE(_xlfn.TEXTJOIN(", ",TRUE(),IF(AND(IF($L17="","",$L17)&lt;&gt;"",IF($L17="","",$L17)="Regrediu"),INDEX(DADOS!$C:$C,(54+MATCH(IF($L17="","",$L17),DADOS!$F$6:$F$9,0)-1)),""),IF(AND(IF($M17="","",$M17)&lt;&gt;"",IF($M17="","",$M17)="Irregular"),INDEX(DADOS!$C:$C,(60+MATCH(IF($M17="","",$M17),DADOS!$G$6:$G$9,0)-1)),"")),", ","")))/2)))</f>
        <v/>
      </c>
      <c r="W17" s="33" t="str">
        <f aca="false">IF(AND($U17="",$V17=""),"",IF($V17="",INDEX(DADOS!$B:$B,(MOD(ROW()+7,3)+83))&amp;$U17&amp;INDEX(DADOS!$C:$C,(MOD(ROW()+7,3)+83)),IF($U17="",INDEX(DADOS!$B:$B,(MOD(ROW()+7,3)+88))&amp;$V17&amp;INDEX(DADOS!$C:$C,(MOD(ROW()+7,3)+88)),INDEX(DADOS!$B:$B,(MOD(ROW()+7,3)+93))&amp;$U17&amp;INDEX(DADOS!$C:$C,(MOD(ROW()+7,3)+93))&amp;$V17&amp;INDEX(DADOS!$D:$D,(MOD(ROW()+7,3)+93)))))</f>
        <v/>
      </c>
      <c r="X17" s="34" t="n">
        <f aca="false">--(OR(IF($H17="","",$H17)="Insuficiente",IF($H17="","",$H17)="Suficiente"))+--(IF($I17="","",$I17)="Reduzido")+--(IF($J17="","",$J17)="Reduzida")+--(IF($K17="","",$K17)="A melhorar")+--(IF($L17="","",$L17)="Regrediu")+--(IF($M17="","",$M17)="Irregular")</f>
        <v>0</v>
      </c>
      <c r="Y17" s="34" t="n">
        <f aca="false">IF(OR(IF($H17="","",$H17)="Insuficiente",IF($H17="","",$H17)="Suficiente"),1,IF(IF($I17="","",$I17)="Reduzido",2,IF(IF($J17="","",$J17)="Reduzida",3,IF(IF($K17="","",$K17)="A melhorar",4,IF(IF($L17="","",$L17)="Regrediu",5,IF(IF($M17="","",$M17)="Irregular",6,0))))))</f>
        <v>0</v>
      </c>
      <c r="Z17" s="33" t="str">
        <f aca="false">IF(((LEN(_xlfn.TEXTJOIN(",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assiduidade","")))-LEN(SUBSTITUTE(_xlfn.TEXTJOIN(",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assiduidade","")),", ","")))/2)=0,_xlfn.TEXTJOIN(",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assiduidade","")),SUBSTITUTE(_xlfn.TEXTJOIN(",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assiduidade","")),", "," e ",((LEN(_xlfn.TEXTJOIN(",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assiduidade","")))-LEN(SUBSTITUTE(_xlfn.TEXTJOIN(", ",TRUE(),IF(OR(IF($H17="","",$H17)="Insuficiente",IF($H17="","",$H17)="Suficiente"),"o aproveitamento",""),IF(IF($I17="","",$I17)="Reduzido","o empenho",""),IF(IF($J17="","",$J17)="Reduzida","a participação",""),IF(IF($K17="","",$K17)="A melhorar","o comportamento",""),IF(IF($L17="","",$L17)="Regrediu","a evolução",""),IF(IF($M17="","",$M17)="Irregular","a assiduidade","")),", ","")))/2)))</f>
        <v/>
      </c>
      <c r="AA17" s="33" t="str">
        <f aca="false">IF(OR(IF($H17="","",$H17)&lt;&gt;"",IF($I17="","",$I17)&lt;&gt;"",IF($J17="","",$J17)&lt;&gt;"",IF($K17="","",$K17)&lt;&gt;"",IF($L17="","",$L17)&lt;&gt;"",IF($M17="","",$M17)&lt;&gt;""),IF($X17=0,INDEX(DADOS!$B:$B,(MOD(ROW()+17+0,5)+99)),IF($X17=1,CHOOSE($Y17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17&amp;INDEX(DADOS!$C:$C,(MOD(ROW()+17,3)+111)))),"")</f>
        <v/>
      </c>
      <c r="AB17" s="33" t="str">
        <f aca="false">INDEX(DADOS!$B:$B,(MOD(ROW()+19,5)+116))</f>
        <v>De salientar também:</v>
      </c>
      <c r="AC17" s="34" t="n">
        <f aca="false">SUBTOTAL(103,$G$8:G17)</f>
        <v>10</v>
      </c>
      <c r="AD17" s="34" t="str">
        <f aca="false">IF($G17="","",C17&amp;"|"&amp;D17&amp;"|"&amp;E17&amp;"|"&amp;$G17)</f>
        <v>8.º A|Ciências|1.º Período|Ana Silva</v>
      </c>
    </row>
    <row r="18" customFormat="false" ht="120" hidden="false" customHeight="true" outlineLevel="0" collapsed="false">
      <c r="B18" s="28" t="str">
        <f aca="false">IF(BASE!B4="","",BASE!B4)</f>
        <v>2026/2027</v>
      </c>
      <c r="C18" s="28" t="str">
        <f aca="false">IF(BASE!C7="","",BASE!C7)</f>
        <v>8.º A</v>
      </c>
      <c r="D18" s="28" t="str">
        <f aca="false">IF(BASE!F9="","",BASE!F9)</f>
        <v>Ciências</v>
      </c>
      <c r="E18" s="28" t="s">
        <v>66</v>
      </c>
      <c r="F18" s="28" t="n">
        <v>2</v>
      </c>
      <c r="G18" s="29" t="str">
        <f aca="false">IF(BASE!$C$9="","",BASE!$C$9)</f>
        <v>João Costa</v>
      </c>
      <c r="H18" s="30" t="s">
        <v>67</v>
      </c>
      <c r="I18" s="30" t="s">
        <v>67</v>
      </c>
      <c r="J18" s="30" t="s">
        <v>69</v>
      </c>
      <c r="K18" s="30" t="s">
        <v>67</v>
      </c>
      <c r="L18" s="30" t="s">
        <v>80</v>
      </c>
      <c r="M18" s="30" t="s">
        <v>81</v>
      </c>
      <c r="N18" s="31"/>
      <c r="O18" s="32" t="str">
        <f aca="false">IF($G18="","",IF(AND(NOT(OR(IF($H18="","",$H18)&lt;&gt;"",IF($I18="","",$I18)&lt;&gt;"",IF($J18="","",$J18)&lt;&gt;"",IF($K18="","",$K18)&lt;&gt;"",IF($L18="","",$L18)&lt;&gt;"",IF($M18="","",$M18)&lt;&gt;"")),IF($N18="","",$N18)=""),"— Ainda sem critérios preenchidos. —",_xlfn.TEXTJOIN(" ",TRUE(),$Q18,$T18,$W18,$AA18,IF(IF($N18="","",$N18)&lt;&gt;"",$AB18&amp;" "&amp;IF($N18="","",$N18),""))))</f>
        <v>Ao longo do período, o aproveitamento revelado foi bom, sustentado por um trabalho regular. Ao longo do período, revelou um empenho consistente, uma participação ativa e um comportamento correto, mantendo uma atitude positiva nas atividades. De referir ainda uma evolução estável e uma assiduidade satisfatória. Deve continuar a manter esta atitude.</v>
      </c>
      <c r="Q18" s="33" t="str">
        <f aca="false">IF(OR(IF($H18="","",$H18)&lt;&gt;"",IF($I18="","",$I18)&lt;&gt;"",IF($J18="","",$J18)&lt;&gt;"",IF($K18="","",$K18)&lt;&gt;"",IF($L18="","",$L18)&lt;&gt;"",IF($M18="","",$M18)&lt;&gt;""),INDEX(DADOS!$C:$C,(15+(MATCH(IF($H18="","(sem aproveitamento)",$H18),DADOS!$I$6:$I$11,0)-1)*3+MOD(ROW()+1,3))),"")</f>
        <v>Ao longo do período, o aproveitamento revelado foi bom, sustentado por um trabalho regular.</v>
      </c>
      <c r="R18" s="33" t="str">
        <f aca="false">IF(((LEN(_xlfn.TEXTJOIN(",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melhorar")),INDEX(DADOS!$C:$C,(48+MATCH(IF($K18="","",$K18),DADOS!$E$6:$E$9,0)-1)),"")))-LEN(SUBSTITUTE(_xlfn.TEXTJOIN(",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melhorar")),INDEX(DADOS!$C:$C,(48+MATCH(IF($K18="","",$K18),DADOS!$E$6:$E$9,0)-1)),"")),", ","")))/2)=0,_xlfn.TEXTJOIN(",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melhorar")),INDEX(DADOS!$C:$C,(48+MATCH(IF($K18="","",$K18),DADOS!$E$6:$E$9,0)-1)),"")),SUBSTITUTE(_xlfn.TEXTJOIN(",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melhorar")),INDEX(DADOS!$C:$C,(48+MATCH(IF($K18="","",$K18),DADOS!$E$6:$E$9,0)-1)),"")),", "," e ",((LEN(_xlfn.TEXTJOIN(",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melhorar")),INDEX(DADOS!$C:$C,(48+MATCH(IF($K18="","",$K18),DADOS!$E$6:$E$9,0)-1)),"")))-LEN(SUBSTITUTE(_xlfn.TEXTJOIN(", ",TRUE(),IF(AND(IF($I18="","",$I18)&lt;&gt;"",NOT(IF($I18="","",$I18)="Reduzido")),INDEX(DADOS!$C:$C,(36+MATCH(IF($I18="","",$I18),DADOS!$C$6:$C$9,0)-1)),""),IF(AND(IF($J18="","",$J18)&lt;&gt;"",NOT(IF($J18="","",$J18)="Reduzida")),INDEX(DADOS!$C:$C,(42+MATCH(IF($J18="","",$J18),DADOS!$D$6:$D$9,0)-1)),""),IF(AND(IF($K18="","",$K18)&lt;&gt;"",NOT(IF($K18="","",$K18)="A melhorar")),INDEX(DADOS!$C:$C,(48+MATCH(IF($K18="","",$K18),DADOS!$E$6:$E$9,0)-1)),"")),", ","")))/2)))</f>
        <v>um empenho consistente, uma participação ativa e um comportamento correto</v>
      </c>
      <c r="S18" s="33" t="str">
        <f aca="false">IF(((LEN(_xlfn.TEXTJOIN(",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melhorar"),INDEX(DADOS!$C:$C,(48+MATCH(IF($K18="","",$K18),DADOS!$E$6:$E$9,0)-1)),"")))-LEN(SUBSTITUTE(_xlfn.TEXTJOIN(",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melhorar"),INDEX(DADOS!$C:$C,(48+MATCH(IF($K18="","",$K18),DADOS!$E$6:$E$9,0)-1)),"")),", ","")))/2)=0,_xlfn.TEXTJOIN(",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melhorar"),INDEX(DADOS!$C:$C,(48+MATCH(IF($K18="","",$K18),DADOS!$E$6:$E$9,0)-1)),"")),SUBSTITUTE(_xlfn.TEXTJOIN(",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melhorar"),INDEX(DADOS!$C:$C,(48+MATCH(IF($K18="","",$K18),DADOS!$E$6:$E$9,0)-1)),"")),", "," e ",((LEN(_xlfn.TEXTJOIN(",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melhorar"),INDEX(DADOS!$C:$C,(48+MATCH(IF($K18="","",$K18),DADOS!$E$6:$E$9,0)-1)),"")))-LEN(SUBSTITUTE(_xlfn.TEXTJOIN(", ",TRUE(),IF(AND(IF($I18="","",$I18)&lt;&gt;"",IF($I18="","",$I18)="Reduzido"),INDEX(DADOS!$C:$C,(36+MATCH(IF($I18="","",$I18),DADOS!$C$6:$C$9,0)-1)),""),IF(AND(IF($J18="","",$J18)&lt;&gt;"",IF($J18="","",$J18)="Reduzida"),INDEX(DADOS!$C:$C,(42+MATCH(IF($J18="","",$J18),DADOS!$D$6:$D$9,0)-1)),""),IF(AND(IF($K18="","",$K18)&lt;&gt;"",IF($K18="","",$K18)="A melhorar"),INDEX(DADOS!$C:$C,(48+MATCH(IF($K18="","",$K18),DADOS!$E$6:$E$9,0)-1)),"")),", ","")))/2)))</f>
        <v/>
      </c>
      <c r="T18" s="33" t="str">
        <f aca="false">IF(AND($R18="",$S18=""),"",IF($S18="",INDEX(DADOS!$B:$B,(MOD(ROW()+3,3)+67))&amp;$R18&amp;INDEX(DADOS!$C:$C,(MOD(ROW()+3,3)+67)),IF($R18="",INDEX(DADOS!$B:$B,(MOD(ROW()+3,3)+72))&amp;$S18&amp;INDEX(DADOS!$C:$C,(MOD(ROW()+3,3)+72)),INDEX(DADOS!$B:$B,(MOD(ROW()+3,3)+77))&amp;$R18&amp;INDEX(DADOS!$C:$C,(MOD(ROW()+3,3)+77))&amp;$S18&amp;INDEX(DADOS!$D:$D,(MOD(ROW()+3,3)+77)))))</f>
        <v>Ao longo do período, revelou um empenho consistente, uma participação ativa e um comportamento correto, mantendo uma atitude positiva nas atividades.</v>
      </c>
      <c r="U18" s="33" t="str">
        <f aca="false">IF(((LEN(_xlfn.TEXTJOIN(",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)-LEN(SUBSTITUTE(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,", ","")))/2)=0,_xlfn.TEXTJOIN(",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,SUBSTITUTE(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,", "," e ",((LEN(_xlfn.TEXTJOIN(",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)-LEN(SUBSTITUTE(_xlfn.TEXTJOIN(", ",TRUE(),IF(AND(IF($L18="","",$L18)&lt;&gt;"",NOT(IF($L18="","",$L18)="Regrediu")),INDEX(DADOS!$C:$C,(54+MATCH(IF($L18="","",$L18),DADOS!$F$6:$F$9,0)-1)),""),IF(AND(IF($M18="","",$M18)&lt;&gt;"",NOT(IF($M18="","",$M18)="Irregular")),INDEX(DADOS!$C:$C,(60+MATCH(IF($M18="","",$M18),DADOS!$G$6:$G$9,0)-1)),"")),", ","")))/2)))</f>
        <v>uma evolução estável e uma assiduidade satisfatória</v>
      </c>
      <c r="V18" s="33" t="str">
        <f aca="false">IF(((LEN(_xlfn.TEXTJOIN(",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)-LEN(SUBSTITUTE(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,", ","")))/2)=0,_xlfn.TEXTJOIN(",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,SUBSTITUTE(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,", "," e ",((LEN(_xlfn.TEXTJOIN(",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)-LEN(SUBSTITUTE(_xlfn.TEXTJOIN(", ",TRUE(),IF(AND(IF($L18="","",$L18)&lt;&gt;"",IF($L18="","",$L18)="Regrediu"),INDEX(DADOS!$C:$C,(54+MATCH(IF($L18="","",$L18),DADOS!$F$6:$F$9,0)-1)),""),IF(AND(IF($M18="","",$M18)&lt;&gt;"",IF($M18="","",$M18)="Irregular"),INDEX(DADOS!$C:$C,(60+MATCH(IF($M18="","",$M18),DADOS!$G$6:$G$9,0)-1)),"")),", ","")))/2)))</f>
        <v/>
      </c>
      <c r="W18" s="33" t="str">
        <f aca="false">IF(AND($U18="",$V18=""),"",IF($V18="",INDEX(DADOS!$B:$B,(MOD(ROW()+7,3)+83))&amp;$U18&amp;INDEX(DADOS!$C:$C,(MOD(ROW()+7,3)+83)),IF($U18="",INDEX(DADOS!$B:$B,(MOD(ROW()+7,3)+88))&amp;$V18&amp;INDEX(DADOS!$C:$C,(MOD(ROW()+7,3)+88)),INDEX(DADOS!$B:$B,(MOD(ROW()+7,3)+93))&amp;$U18&amp;INDEX(DADOS!$C:$C,(MOD(ROW()+7,3)+93))&amp;$V18&amp;INDEX(DADOS!$D:$D,(MOD(ROW()+7,3)+93)))))</f>
        <v>De referir ainda uma evolução estável e uma assiduidade satisfatória.</v>
      </c>
      <c r="X18" s="34" t="n">
        <f aca="false">--(OR(IF($H18="","",$H18)="Insuficiente",IF($H18="","",$H18)="Suficiente"))+--(IF($I18="","",$I18)="Reduzido")+--(IF($J18="","",$J18)="Reduzida")+--(IF($K18="","",$K18)="A melhorar")+--(IF($L18="","",$L18)="Regrediu")+--(IF($M18="","",$M18)="Irregular")</f>
        <v>0</v>
      </c>
      <c r="Y18" s="34" t="n">
        <f aca="false">IF(OR(IF($H18="","",$H18)="Insuficiente",IF($H18="","",$H18)="Suficiente"),1,IF(IF($I18="","",$I18)="Reduzido",2,IF(IF($J18="","",$J18)="Reduzida",3,IF(IF($K18="","",$K18)="A melhorar",4,IF(IF($L18="","",$L18)="Regrediu",5,IF(IF($M18="","",$M18)="Irregular",6,0))))))</f>
        <v>0</v>
      </c>
      <c r="Z18" s="33" t="str">
        <f aca="false">IF(((LEN(_xlfn.TEXTJOIN(",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assiduidade","")))-LEN(SUBSTITUTE(_xlfn.TEXTJOIN(",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assiduidade","")),", ","")))/2)=0,_xlfn.TEXTJOIN(",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assiduidade","")),SUBSTITUTE(_xlfn.TEXTJOIN(",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assiduidade","")),", "," e ",((LEN(_xlfn.TEXTJOIN(",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assiduidade","")))-LEN(SUBSTITUTE(_xlfn.TEXTJOIN(", ",TRUE(),IF(OR(IF($H18="","",$H18)="Insuficiente",IF($H18="","",$H18)="Suficiente"),"o aproveitamento",""),IF(IF($I18="","",$I18)="Reduzido","o empenho",""),IF(IF($J18="","",$J18)="Reduzida","a participação",""),IF(IF($K18="","",$K18)="A melhorar","o comportamento",""),IF(IF($L18="","",$L18)="Regrediu","a evolução",""),IF(IF($M18="","",$M18)="Irregular","a assiduidade","")),", ","")))/2)))</f>
        <v/>
      </c>
      <c r="AA18" s="33" t="str">
        <f aca="false">IF(OR(IF($H18="","",$H18)&lt;&gt;"",IF($I18="","",$I18)&lt;&gt;"",IF($J18="","",$J18)&lt;&gt;"",IF($K18="","",$K18)&lt;&gt;"",IF($L18="","",$L18)&lt;&gt;"",IF($M18="","",$M18)&lt;&gt;""),IF($X18=0,INDEX(DADOS!$B:$B,(MOD(ROW()+17+0,5)+99)),IF($X18=1,CHOOSE($Y18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18&amp;INDEX(DADOS!$C:$C,(MOD(ROW()+17,3)+111)))),"")</f>
        <v>Deve continuar a manter esta atitude.</v>
      </c>
      <c r="AB18" s="33" t="str">
        <f aca="false">INDEX(DADOS!$B:$B,(MOD(ROW()+19,5)+116))</f>
        <v>Regista-se ainda:</v>
      </c>
      <c r="AC18" s="34" t="n">
        <f aca="false">SUBTOTAL(103,$G$8:G18)</f>
        <v>11</v>
      </c>
      <c r="AD18" s="34" t="str">
        <f aca="false">IF($G18="","",C18&amp;"|"&amp;D18&amp;"|"&amp;E18&amp;"|"&amp;$G18)</f>
        <v>8.º A|Ciências|1.º Período|João Costa</v>
      </c>
    </row>
    <row r="19" customFormat="false" ht="120" hidden="false" customHeight="true" outlineLevel="0" collapsed="false">
      <c r="B19" s="28" t="str">
        <f aca="false">IF(BASE!B4="","",BASE!B4)</f>
        <v>2026/2027</v>
      </c>
      <c r="C19" s="28" t="str">
        <f aca="false">IF(BASE!C7="","",BASE!C7)</f>
        <v>8.º A</v>
      </c>
      <c r="D19" s="28" t="str">
        <f aca="false">IF(BASE!F9="","",BASE!F9)</f>
        <v>Ciências</v>
      </c>
      <c r="E19" s="28" t="s">
        <v>66</v>
      </c>
      <c r="F19" s="28" t="n">
        <v>3</v>
      </c>
      <c r="G19" s="29" t="str">
        <f aca="false">IF(BASE!$C$10="","",BASE!$C$10)</f>
        <v>Beatriz Nunes</v>
      </c>
      <c r="H19" s="30"/>
      <c r="I19" s="30"/>
      <c r="J19" s="30"/>
      <c r="K19" s="30"/>
      <c r="L19" s="30"/>
      <c r="M19" s="30"/>
      <c r="N19" s="31"/>
      <c r="O19" s="32" t="str">
        <f aca="false">IF($G19="","",IF(AND(NOT(OR(IF($H19="","",$H19)&lt;&gt;"",IF($I19="","",$I19)&lt;&gt;"",IF($J19="","",$J19)&lt;&gt;"",IF($K19="","",$K19)&lt;&gt;"",IF($L19="","",$L19)&lt;&gt;"",IF($M19="","",$M19)&lt;&gt;"")),IF($N19="","",$N19)=""),"— Ainda sem critérios preenchidos. —",_xlfn.TEXTJOIN(" ",TRUE(),$Q19,$T19,$W19,$AA19,IF(IF($N19="","",$N19)&lt;&gt;"",$AB19&amp;" "&amp;IF($N19="","",$N19),""))))</f>
        <v>— Ainda sem critérios preenchidos. —</v>
      </c>
      <c r="Q19" s="33" t="str">
        <f aca="false">IF(OR(IF($H19="","",$H19)&lt;&gt;"",IF($I19="","",$I19)&lt;&gt;"",IF($J19="","",$J19)&lt;&gt;"",IF($K19="","",$K19)&lt;&gt;"",IF($L19="","",$L19)&lt;&gt;"",IF($M19="","",$M19)&lt;&gt;""),INDEX(DADOS!$C:$C,(15+(MATCH(IF($H19="","(sem aproveitamento)",$H19),DADOS!$I$6:$I$11,0)-1)*3+MOD(ROW()+1,3))),"")</f>
        <v/>
      </c>
      <c r="R19" s="33" t="str">
        <f aca="false">IF(((LEN(_xlfn.TEXTJOIN(",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melhorar")),INDEX(DADOS!$C:$C,(48+MATCH(IF($K19="","",$K19),DADOS!$E$6:$E$9,0)-1)),"")))-LEN(SUBSTITUTE(_xlfn.TEXTJOIN(",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melhorar")),INDEX(DADOS!$C:$C,(48+MATCH(IF($K19="","",$K19),DADOS!$E$6:$E$9,0)-1)),"")),", ","")))/2)=0,_xlfn.TEXTJOIN(",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melhorar")),INDEX(DADOS!$C:$C,(48+MATCH(IF($K19="","",$K19),DADOS!$E$6:$E$9,0)-1)),"")),SUBSTITUTE(_xlfn.TEXTJOIN(",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melhorar")),INDEX(DADOS!$C:$C,(48+MATCH(IF($K19="","",$K19),DADOS!$E$6:$E$9,0)-1)),"")),", "," e ",((LEN(_xlfn.TEXTJOIN(",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melhorar")),INDEX(DADOS!$C:$C,(48+MATCH(IF($K19="","",$K19),DADOS!$E$6:$E$9,0)-1)),"")))-LEN(SUBSTITUTE(_xlfn.TEXTJOIN(", ",TRUE(),IF(AND(IF($I19="","",$I19)&lt;&gt;"",NOT(IF($I19="","",$I19)="Reduzido")),INDEX(DADOS!$C:$C,(36+MATCH(IF($I19="","",$I19),DADOS!$C$6:$C$9,0)-1)),""),IF(AND(IF($J19="","",$J19)&lt;&gt;"",NOT(IF($J19="","",$J19)="Reduzida")),INDEX(DADOS!$C:$C,(42+MATCH(IF($J19="","",$J19),DADOS!$D$6:$D$9,0)-1)),""),IF(AND(IF($K19="","",$K19)&lt;&gt;"",NOT(IF($K19="","",$K19)="A melhorar")),INDEX(DADOS!$C:$C,(48+MATCH(IF($K19="","",$K19),DADOS!$E$6:$E$9,0)-1)),"")),", ","")))/2)))</f>
        <v/>
      </c>
      <c r="S19" s="33" t="str">
        <f aca="false">IF(((LEN(_xlfn.TEXTJOIN(",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melhorar"),INDEX(DADOS!$C:$C,(48+MATCH(IF($K19="","",$K19),DADOS!$E$6:$E$9,0)-1)),"")))-LEN(SUBSTITUTE(_xlfn.TEXTJOIN(",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melhorar"),INDEX(DADOS!$C:$C,(48+MATCH(IF($K19="","",$K19),DADOS!$E$6:$E$9,0)-1)),"")),", ","")))/2)=0,_xlfn.TEXTJOIN(",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melhorar"),INDEX(DADOS!$C:$C,(48+MATCH(IF($K19="","",$K19),DADOS!$E$6:$E$9,0)-1)),"")),SUBSTITUTE(_xlfn.TEXTJOIN(",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melhorar"),INDEX(DADOS!$C:$C,(48+MATCH(IF($K19="","",$K19),DADOS!$E$6:$E$9,0)-1)),"")),", "," e ",((LEN(_xlfn.TEXTJOIN(",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melhorar"),INDEX(DADOS!$C:$C,(48+MATCH(IF($K19="","",$K19),DADOS!$E$6:$E$9,0)-1)),"")))-LEN(SUBSTITUTE(_xlfn.TEXTJOIN(", ",TRUE(),IF(AND(IF($I19="","",$I19)&lt;&gt;"",IF($I19="","",$I19)="Reduzido"),INDEX(DADOS!$C:$C,(36+MATCH(IF($I19="","",$I19),DADOS!$C$6:$C$9,0)-1)),""),IF(AND(IF($J19="","",$J19)&lt;&gt;"",IF($J19="","",$J19)="Reduzida"),INDEX(DADOS!$C:$C,(42+MATCH(IF($J19="","",$J19),DADOS!$D$6:$D$9,0)-1)),""),IF(AND(IF($K19="","",$K19)&lt;&gt;"",IF($K19="","",$K19)="A melhorar"),INDEX(DADOS!$C:$C,(48+MATCH(IF($K19="","",$K19),DADOS!$E$6:$E$9,0)-1)),"")),", ","")))/2)))</f>
        <v/>
      </c>
      <c r="T19" s="33" t="str">
        <f aca="false">IF(AND($R19="",$S19=""),"",IF($S19="",INDEX(DADOS!$B:$B,(MOD(ROW()+3,3)+67))&amp;$R19&amp;INDEX(DADOS!$C:$C,(MOD(ROW()+3,3)+67)),IF($R19="",INDEX(DADOS!$B:$B,(MOD(ROW()+3,3)+72))&amp;$S19&amp;INDEX(DADOS!$C:$C,(MOD(ROW()+3,3)+72)),INDEX(DADOS!$B:$B,(MOD(ROW()+3,3)+77))&amp;$R19&amp;INDEX(DADOS!$C:$C,(MOD(ROW()+3,3)+77))&amp;$S19&amp;INDEX(DADOS!$D:$D,(MOD(ROW()+3,3)+77)))))</f>
        <v/>
      </c>
      <c r="U19" s="33" t="str">
        <f aca="false">IF(((LEN(_xlfn.TEXTJOIN(",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)-LEN(SUBSTITUTE(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,", ","")))/2)=0,_xlfn.TEXTJOIN(",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,SUBSTITUTE(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,", "," e ",((LEN(_xlfn.TEXTJOIN(",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)-LEN(SUBSTITUTE(_xlfn.TEXTJOIN(", ",TRUE(),IF(AND(IF($L19="","",$L19)&lt;&gt;"",NOT(IF($L19="","",$L19)="Regrediu")),INDEX(DADOS!$C:$C,(54+MATCH(IF($L19="","",$L19),DADOS!$F$6:$F$9,0)-1)),""),IF(AND(IF($M19="","",$M19)&lt;&gt;"",NOT(IF($M19="","",$M19)="Irregular")),INDEX(DADOS!$C:$C,(60+MATCH(IF($M19="","",$M19),DADOS!$G$6:$G$9,0)-1)),"")),", ","")))/2)))</f>
        <v/>
      </c>
      <c r="V19" s="33" t="str">
        <f aca="false">IF(((LEN(_xlfn.TEXTJOIN(",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)-LEN(SUBSTITUTE(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,", ","")))/2)=0,_xlfn.TEXTJOIN(",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,SUBSTITUTE(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,", "," e ",((LEN(_xlfn.TEXTJOIN(",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)-LEN(SUBSTITUTE(_xlfn.TEXTJOIN(", ",TRUE(),IF(AND(IF($L19="","",$L19)&lt;&gt;"",IF($L19="","",$L19)="Regrediu"),INDEX(DADOS!$C:$C,(54+MATCH(IF($L19="","",$L19),DADOS!$F$6:$F$9,0)-1)),""),IF(AND(IF($M19="","",$M19)&lt;&gt;"",IF($M19="","",$M19)="Irregular"),INDEX(DADOS!$C:$C,(60+MATCH(IF($M19="","",$M19),DADOS!$G$6:$G$9,0)-1)),"")),", ","")))/2)))</f>
        <v/>
      </c>
      <c r="W19" s="33" t="str">
        <f aca="false">IF(AND($U19="",$V19=""),"",IF($V19="",INDEX(DADOS!$B:$B,(MOD(ROW()+7,3)+83))&amp;$U19&amp;INDEX(DADOS!$C:$C,(MOD(ROW()+7,3)+83)),IF($U19="",INDEX(DADOS!$B:$B,(MOD(ROW()+7,3)+88))&amp;$V19&amp;INDEX(DADOS!$C:$C,(MOD(ROW()+7,3)+88)),INDEX(DADOS!$B:$B,(MOD(ROW()+7,3)+93))&amp;$U19&amp;INDEX(DADOS!$C:$C,(MOD(ROW()+7,3)+93))&amp;$V19&amp;INDEX(DADOS!$D:$D,(MOD(ROW()+7,3)+93)))))</f>
        <v/>
      </c>
      <c r="X19" s="34" t="n">
        <f aca="false">--(OR(IF($H19="","",$H19)="Insuficiente",IF($H19="","",$H19)="Suficiente"))+--(IF($I19="","",$I19)="Reduzido")+--(IF($J19="","",$J19)="Reduzida")+--(IF($K19="","",$K19)="A melhorar")+--(IF($L19="","",$L19)="Regrediu")+--(IF($M19="","",$M19)="Irregular")</f>
        <v>0</v>
      </c>
      <c r="Y19" s="34" t="n">
        <f aca="false">IF(OR(IF($H19="","",$H19)="Insuficiente",IF($H19="","",$H19)="Suficiente"),1,IF(IF($I19="","",$I19)="Reduzido",2,IF(IF($J19="","",$J19)="Reduzida",3,IF(IF($K19="","",$K19)="A melhorar",4,IF(IF($L19="","",$L19)="Regrediu",5,IF(IF($M19="","",$M19)="Irregular",6,0))))))</f>
        <v>0</v>
      </c>
      <c r="Z19" s="33" t="str">
        <f aca="false">IF(((LEN(_xlfn.TEXTJOIN(",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assiduidade","")))-LEN(SUBSTITUTE(_xlfn.TEXTJOIN(",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assiduidade","")),", ","")))/2)=0,_xlfn.TEXTJOIN(",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assiduidade","")),SUBSTITUTE(_xlfn.TEXTJOIN(",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assiduidade","")),", "," e ",((LEN(_xlfn.TEXTJOIN(",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assiduidade","")))-LEN(SUBSTITUTE(_xlfn.TEXTJOIN(", ",TRUE(),IF(OR(IF($H19="","",$H19)="Insuficiente",IF($H19="","",$H19)="Suficiente"),"o aproveitamento",""),IF(IF($I19="","",$I19)="Reduzido","o empenho",""),IF(IF($J19="","",$J19)="Reduzida","a participação",""),IF(IF($K19="","",$K19)="A melhorar","o comportamento",""),IF(IF($L19="","",$L19)="Regrediu","a evolução",""),IF(IF($M19="","",$M19)="Irregular","a assiduidade","")),", ","")))/2)))</f>
        <v/>
      </c>
      <c r="AA19" s="33" t="str">
        <f aca="false">IF(OR(IF($H19="","",$H19)&lt;&gt;"",IF($I19="","",$I19)&lt;&gt;"",IF($J19="","",$J19)&lt;&gt;"",IF($K19="","",$K19)&lt;&gt;"",IF($L19="","",$L19)&lt;&gt;"",IF($M19="","",$M19)&lt;&gt;""),IF($X19=0,INDEX(DADOS!$B:$B,(MOD(ROW()+17+0,5)+99)),IF($X19=1,CHOOSE($Y19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19&amp;INDEX(DADOS!$C:$C,(MOD(ROW()+17,3)+111)))),"")</f>
        <v/>
      </c>
      <c r="AB19" s="33" t="str">
        <f aca="false">INDEX(DADOS!$B:$B,(MOD(ROW()+19,5)+116))</f>
        <v>É ainda de referir:</v>
      </c>
      <c r="AC19" s="34" t="n">
        <f aca="false">SUBTOTAL(103,$G$8:G19)</f>
        <v>12</v>
      </c>
      <c r="AD19" s="34" t="str">
        <f aca="false">IF($G19="","",C19&amp;"|"&amp;D19&amp;"|"&amp;E19&amp;"|"&amp;$G19)</f>
        <v>8.º A|Ciências|1.º Período|Beatriz Nunes</v>
      </c>
    </row>
    <row r="20" customFormat="false" ht="120" hidden="false" customHeight="true" outlineLevel="0" collapsed="false">
      <c r="B20" s="28" t="str">
        <f aca="false">IF(BASE!B4="","",BASE!B4)</f>
        <v>2026/2027</v>
      </c>
      <c r="C20" s="28" t="str">
        <f aca="false">IF(BASE!C7="","",BASE!C7)</f>
        <v>8.º A</v>
      </c>
      <c r="D20" s="28" t="str">
        <f aca="false">IF(BASE!F9="","",BASE!F9)</f>
        <v>Ciências</v>
      </c>
      <c r="E20" s="28" t="s">
        <v>74</v>
      </c>
      <c r="F20" s="28" t="n">
        <v>1</v>
      </c>
      <c r="G20" s="29" t="str">
        <f aca="false">IF(BASE!$C$8="","",BASE!$C$8)</f>
        <v>Ana Silva</v>
      </c>
      <c r="H20" s="30"/>
      <c r="I20" s="30"/>
      <c r="J20" s="30"/>
      <c r="K20" s="30"/>
      <c r="L20" s="30"/>
      <c r="M20" s="30"/>
      <c r="N20" s="31"/>
      <c r="O20" s="32" t="str">
        <f aca="false">IF($G20="","",IF(AND(NOT(OR(IF($H20="","",$H20)&lt;&gt;"",IF($I20="","",$I20)&lt;&gt;"",IF($J20="","",$J20)&lt;&gt;"",IF($K20="","",$K20)&lt;&gt;"",IF($L20="","",$L20)&lt;&gt;"",IF($M20="","",$M20)&lt;&gt;"")),IF($N20="","",$N20)=""),"— Ainda sem critérios preenchidos. —",_xlfn.TEXTJOIN(" ",TRUE(),$Q20,$T20,$W20,$AA20,IF(IF($N20="","",$N20)&lt;&gt;"",$AB20&amp;" "&amp;IF($N20="","",$N20),""))))</f>
        <v>— Ainda sem critérios preenchidos. —</v>
      </c>
      <c r="Q20" s="33" t="str">
        <f aca="false">IF(OR(IF($H20="","",$H20)&lt;&gt;"",IF($I20="","",$I20)&lt;&gt;"",IF($J20="","",$J20)&lt;&gt;"",IF($K20="","",$K20)&lt;&gt;"",IF($L20="","",$L20)&lt;&gt;"",IF($M20="","",$M20)&lt;&gt;""),INDEX(DADOS!$C:$C,(15+(MATCH(IF($H20="","(sem aproveitamento)",$H20),DADOS!$I$6:$I$11,0)-1)*3+MOD(ROW()+1,3))),"")</f>
        <v/>
      </c>
      <c r="R20" s="33" t="str">
        <f aca="false">IF(((LEN(_xlfn.TEXTJOIN(",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melhorar")),INDEX(DADOS!$C:$C,(48+MATCH(IF($K20="","",$K20),DADOS!$E$6:$E$9,0)-1)),"")))-LEN(SUBSTITUTE(_xlfn.TEXTJOIN(",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melhorar")),INDEX(DADOS!$C:$C,(48+MATCH(IF($K20="","",$K20),DADOS!$E$6:$E$9,0)-1)),"")),", ","")))/2)=0,_xlfn.TEXTJOIN(",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melhorar")),INDEX(DADOS!$C:$C,(48+MATCH(IF($K20="","",$K20),DADOS!$E$6:$E$9,0)-1)),"")),SUBSTITUTE(_xlfn.TEXTJOIN(",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melhorar")),INDEX(DADOS!$C:$C,(48+MATCH(IF($K20="","",$K20),DADOS!$E$6:$E$9,0)-1)),"")),", "," e ",((LEN(_xlfn.TEXTJOIN(",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melhorar")),INDEX(DADOS!$C:$C,(48+MATCH(IF($K20="","",$K20),DADOS!$E$6:$E$9,0)-1)),"")))-LEN(SUBSTITUTE(_xlfn.TEXTJOIN(", ",TRUE(),IF(AND(IF($I20="","",$I20)&lt;&gt;"",NOT(IF($I20="","",$I20)="Reduzido")),INDEX(DADOS!$C:$C,(36+MATCH(IF($I20="","",$I20),DADOS!$C$6:$C$9,0)-1)),""),IF(AND(IF($J20="","",$J20)&lt;&gt;"",NOT(IF($J20="","",$J20)="Reduzida")),INDEX(DADOS!$C:$C,(42+MATCH(IF($J20="","",$J20),DADOS!$D$6:$D$9,0)-1)),""),IF(AND(IF($K20="","",$K20)&lt;&gt;"",NOT(IF($K20="","",$K20)="A melhorar")),INDEX(DADOS!$C:$C,(48+MATCH(IF($K20="","",$K20),DADOS!$E$6:$E$9,0)-1)),"")),", ","")))/2)))</f>
        <v/>
      </c>
      <c r="S20" s="33" t="str">
        <f aca="false">IF(((LEN(_xlfn.TEXTJOIN(",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melhorar"),INDEX(DADOS!$C:$C,(48+MATCH(IF($K20="","",$K20),DADOS!$E$6:$E$9,0)-1)),"")))-LEN(SUBSTITUTE(_xlfn.TEXTJOIN(",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melhorar"),INDEX(DADOS!$C:$C,(48+MATCH(IF($K20="","",$K20),DADOS!$E$6:$E$9,0)-1)),"")),", ","")))/2)=0,_xlfn.TEXTJOIN(",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melhorar"),INDEX(DADOS!$C:$C,(48+MATCH(IF($K20="","",$K20),DADOS!$E$6:$E$9,0)-1)),"")),SUBSTITUTE(_xlfn.TEXTJOIN(",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melhorar"),INDEX(DADOS!$C:$C,(48+MATCH(IF($K20="","",$K20),DADOS!$E$6:$E$9,0)-1)),"")),", "," e ",((LEN(_xlfn.TEXTJOIN(",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melhorar"),INDEX(DADOS!$C:$C,(48+MATCH(IF($K20="","",$K20),DADOS!$E$6:$E$9,0)-1)),"")))-LEN(SUBSTITUTE(_xlfn.TEXTJOIN(", ",TRUE(),IF(AND(IF($I20="","",$I20)&lt;&gt;"",IF($I20="","",$I20)="Reduzido"),INDEX(DADOS!$C:$C,(36+MATCH(IF($I20="","",$I20),DADOS!$C$6:$C$9,0)-1)),""),IF(AND(IF($J20="","",$J20)&lt;&gt;"",IF($J20="","",$J20)="Reduzida"),INDEX(DADOS!$C:$C,(42+MATCH(IF($J20="","",$J20),DADOS!$D$6:$D$9,0)-1)),""),IF(AND(IF($K20="","",$K20)&lt;&gt;"",IF($K20="","",$K20)="A melhorar"),INDEX(DADOS!$C:$C,(48+MATCH(IF($K20="","",$K20),DADOS!$E$6:$E$9,0)-1)),"")),", ","")))/2)))</f>
        <v/>
      </c>
      <c r="T20" s="33" t="str">
        <f aca="false">IF(AND($R20="",$S20=""),"",IF($S20="",INDEX(DADOS!$B:$B,(MOD(ROW()+3,3)+67))&amp;$R20&amp;INDEX(DADOS!$C:$C,(MOD(ROW()+3,3)+67)),IF($R20="",INDEX(DADOS!$B:$B,(MOD(ROW()+3,3)+72))&amp;$S20&amp;INDEX(DADOS!$C:$C,(MOD(ROW()+3,3)+72)),INDEX(DADOS!$B:$B,(MOD(ROW()+3,3)+77))&amp;$R20&amp;INDEX(DADOS!$C:$C,(MOD(ROW()+3,3)+77))&amp;$S20&amp;INDEX(DADOS!$D:$D,(MOD(ROW()+3,3)+77)))))</f>
        <v/>
      </c>
      <c r="U20" s="33" t="str">
        <f aca="false">IF(((LEN(_xlfn.TEXTJOIN(",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)-LEN(SUBSTITUTE(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,", ","")))/2)=0,_xlfn.TEXTJOIN(",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,SUBSTITUTE(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,", "," e ",((LEN(_xlfn.TEXTJOIN(",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)-LEN(SUBSTITUTE(_xlfn.TEXTJOIN(", ",TRUE(),IF(AND(IF($L20="","",$L20)&lt;&gt;"",NOT(IF($L20="","",$L20)="Regrediu")),INDEX(DADOS!$C:$C,(54+MATCH(IF($L20="","",$L20),DADOS!$F$6:$F$9,0)-1)),""),IF(AND(IF($M20="","",$M20)&lt;&gt;"",NOT(IF($M20="","",$M20)="Irregular")),INDEX(DADOS!$C:$C,(60+MATCH(IF($M20="","",$M20),DADOS!$G$6:$G$9,0)-1)),"")),", ","")))/2)))</f>
        <v/>
      </c>
      <c r="V20" s="33" t="str">
        <f aca="false">IF(((LEN(_xlfn.TEXTJOIN(",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)-LEN(SUBSTITUTE(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,", ","")))/2)=0,_xlfn.TEXTJOIN(",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,SUBSTITUTE(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,", "," e ",((LEN(_xlfn.TEXTJOIN(",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)-LEN(SUBSTITUTE(_xlfn.TEXTJOIN(", ",TRUE(),IF(AND(IF($L20="","",$L20)&lt;&gt;"",IF($L20="","",$L20)="Regrediu"),INDEX(DADOS!$C:$C,(54+MATCH(IF($L20="","",$L20),DADOS!$F$6:$F$9,0)-1)),""),IF(AND(IF($M20="","",$M20)&lt;&gt;"",IF($M20="","",$M20)="Irregular"),INDEX(DADOS!$C:$C,(60+MATCH(IF($M20="","",$M20),DADOS!$G$6:$G$9,0)-1)),"")),", ","")))/2)))</f>
        <v/>
      </c>
      <c r="W20" s="33" t="str">
        <f aca="false">IF(AND($U20="",$V20=""),"",IF($V20="",INDEX(DADOS!$B:$B,(MOD(ROW()+7,3)+83))&amp;$U20&amp;INDEX(DADOS!$C:$C,(MOD(ROW()+7,3)+83)),IF($U20="",INDEX(DADOS!$B:$B,(MOD(ROW()+7,3)+88))&amp;$V20&amp;INDEX(DADOS!$C:$C,(MOD(ROW()+7,3)+88)),INDEX(DADOS!$B:$B,(MOD(ROW()+7,3)+93))&amp;$U20&amp;INDEX(DADOS!$C:$C,(MOD(ROW()+7,3)+93))&amp;$V20&amp;INDEX(DADOS!$D:$D,(MOD(ROW()+7,3)+93)))))</f>
        <v/>
      </c>
      <c r="X20" s="34" t="n">
        <f aca="false">--(OR(IF($H20="","",$H20)="Insuficiente",IF($H20="","",$H20)="Suficiente"))+--(IF($I20="","",$I20)="Reduzido")+--(IF($J20="","",$J20)="Reduzida")+--(IF($K20="","",$K20)="A melhorar")+--(IF($L20="","",$L20)="Regrediu")+--(IF($M20="","",$M20)="Irregular")</f>
        <v>0</v>
      </c>
      <c r="Y20" s="34" t="n">
        <f aca="false">IF(OR(IF($H20="","",$H20)="Insuficiente",IF($H20="","",$H20)="Suficiente"),1,IF(IF($I20="","",$I20)="Reduzido",2,IF(IF($J20="","",$J20)="Reduzida",3,IF(IF($K20="","",$K20)="A melhorar",4,IF(IF($L20="","",$L20)="Regrediu",5,IF(IF($M20="","",$M20)="Irregular",6,0))))))</f>
        <v>0</v>
      </c>
      <c r="Z20" s="33" t="str">
        <f aca="false">IF(((LEN(_xlfn.TEXTJOIN(",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assiduidade","")))-LEN(SUBSTITUTE(_xlfn.TEXTJOIN(",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assiduidade","")),", ","")))/2)=0,_xlfn.TEXTJOIN(",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assiduidade","")),SUBSTITUTE(_xlfn.TEXTJOIN(",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assiduidade","")),", "," e ",((LEN(_xlfn.TEXTJOIN(",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assiduidade","")))-LEN(SUBSTITUTE(_xlfn.TEXTJOIN(", ",TRUE(),IF(OR(IF($H20="","",$H20)="Insuficiente",IF($H20="","",$H20)="Suficiente"),"o aproveitamento",""),IF(IF($I20="","",$I20)="Reduzido","o empenho",""),IF(IF($J20="","",$J20)="Reduzida","a participação",""),IF(IF($K20="","",$K20)="A melhorar","o comportamento",""),IF(IF($L20="","",$L20)="Regrediu","a evolução",""),IF(IF($M20="","",$M20)="Irregular","a assiduidade","")),", ","")))/2)))</f>
        <v/>
      </c>
      <c r="AA20" s="33" t="str">
        <f aca="false">IF(OR(IF($H20="","",$H20)&lt;&gt;"",IF($I20="","",$I20)&lt;&gt;"",IF($J20="","",$J20)&lt;&gt;"",IF($K20="","",$K20)&lt;&gt;"",IF($L20="","",$L20)&lt;&gt;"",IF($M20="","",$M20)&lt;&gt;""),IF($X20=0,INDEX(DADOS!$B:$B,(MOD(ROW()+17+0,5)+99)),IF($X20=1,CHOOSE($Y20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20&amp;INDEX(DADOS!$C:$C,(MOD(ROW()+17,3)+111)))),"")</f>
        <v/>
      </c>
      <c r="AB20" s="33" t="str">
        <f aca="false">INDEX(DADOS!$B:$B,(MOD(ROW()+19,5)+116))</f>
        <v>Destaca-se igualmente:</v>
      </c>
      <c r="AC20" s="34" t="n">
        <f aca="false">SUBTOTAL(103,$G$8:G20)</f>
        <v>13</v>
      </c>
      <c r="AD20" s="34" t="str">
        <f aca="false">IF($G20="","",C20&amp;"|"&amp;D20&amp;"|"&amp;E20&amp;"|"&amp;$G20)</f>
        <v>8.º A|Ciências|2.º Período|Ana Silva</v>
      </c>
    </row>
    <row r="21" customFormat="false" ht="120" hidden="false" customHeight="true" outlineLevel="0" collapsed="false">
      <c r="B21" s="28" t="str">
        <f aca="false">IF(BASE!B4="","",BASE!B4)</f>
        <v>2026/2027</v>
      </c>
      <c r="C21" s="28" t="str">
        <f aca="false">IF(BASE!C7="","",BASE!C7)</f>
        <v>8.º A</v>
      </c>
      <c r="D21" s="28" t="str">
        <f aca="false">IF(BASE!F9="","",BASE!F9)</f>
        <v>Ciências</v>
      </c>
      <c r="E21" s="28" t="s">
        <v>74</v>
      </c>
      <c r="F21" s="28" t="n">
        <v>2</v>
      </c>
      <c r="G21" s="29" t="str">
        <f aca="false">IF(BASE!$C$9="","",BASE!$C$9)</f>
        <v>João Costa</v>
      </c>
      <c r="H21" s="30"/>
      <c r="I21" s="30"/>
      <c r="J21" s="30"/>
      <c r="K21" s="30"/>
      <c r="L21" s="30"/>
      <c r="M21" s="30"/>
      <c r="N21" s="31"/>
      <c r="O21" s="32" t="str">
        <f aca="false">IF($G21="","",IF(AND(NOT(OR(IF($H21="","",$H21)&lt;&gt;"",IF($I21="","",$I21)&lt;&gt;"",IF($J21="","",$J21)&lt;&gt;"",IF($K21="","",$K21)&lt;&gt;"",IF($L21="","",$L21)&lt;&gt;"",IF($M21="","",$M21)&lt;&gt;"")),IF($N21="","",$N21)=""),"— Ainda sem critérios preenchidos. —",_xlfn.TEXTJOIN(" ",TRUE(),$Q21,$T21,$W21,$AA21,IF(IF($N21="","",$N21)&lt;&gt;"",$AB21&amp;" "&amp;IF($N21="","",$N21),""))))</f>
        <v>— Ainda sem critérios preenchidos. —</v>
      </c>
      <c r="Q21" s="33" t="str">
        <f aca="false">IF(OR(IF($H21="","",$H21)&lt;&gt;"",IF($I21="","",$I21)&lt;&gt;"",IF($J21="","",$J21)&lt;&gt;"",IF($K21="","",$K21)&lt;&gt;"",IF($L21="","",$L21)&lt;&gt;"",IF($M21="","",$M21)&lt;&gt;""),INDEX(DADOS!$C:$C,(15+(MATCH(IF($H21="","(sem aproveitamento)",$H21),DADOS!$I$6:$I$11,0)-1)*3+MOD(ROW()+1,3))),"")</f>
        <v/>
      </c>
      <c r="R21" s="33" t="str">
        <f aca="false">IF(((LEN(_xlfn.TEXTJOIN(",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melhorar")),INDEX(DADOS!$C:$C,(48+MATCH(IF($K21="","",$K21),DADOS!$E$6:$E$9,0)-1)),"")))-LEN(SUBSTITUTE(_xlfn.TEXTJOIN(",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melhorar")),INDEX(DADOS!$C:$C,(48+MATCH(IF($K21="","",$K21),DADOS!$E$6:$E$9,0)-1)),"")),", ","")))/2)=0,_xlfn.TEXTJOIN(",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melhorar")),INDEX(DADOS!$C:$C,(48+MATCH(IF($K21="","",$K21),DADOS!$E$6:$E$9,0)-1)),"")),SUBSTITUTE(_xlfn.TEXTJOIN(",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melhorar")),INDEX(DADOS!$C:$C,(48+MATCH(IF($K21="","",$K21),DADOS!$E$6:$E$9,0)-1)),"")),", "," e ",((LEN(_xlfn.TEXTJOIN(",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melhorar")),INDEX(DADOS!$C:$C,(48+MATCH(IF($K21="","",$K21),DADOS!$E$6:$E$9,0)-1)),"")))-LEN(SUBSTITUTE(_xlfn.TEXTJOIN(", ",TRUE(),IF(AND(IF($I21="","",$I21)&lt;&gt;"",NOT(IF($I21="","",$I21)="Reduzido")),INDEX(DADOS!$C:$C,(36+MATCH(IF($I21="","",$I21),DADOS!$C$6:$C$9,0)-1)),""),IF(AND(IF($J21="","",$J21)&lt;&gt;"",NOT(IF($J21="","",$J21)="Reduzida")),INDEX(DADOS!$C:$C,(42+MATCH(IF($J21="","",$J21),DADOS!$D$6:$D$9,0)-1)),""),IF(AND(IF($K21="","",$K21)&lt;&gt;"",NOT(IF($K21="","",$K21)="A melhorar")),INDEX(DADOS!$C:$C,(48+MATCH(IF($K21="","",$K21),DADOS!$E$6:$E$9,0)-1)),"")),", ","")))/2)))</f>
        <v/>
      </c>
      <c r="S21" s="33" t="str">
        <f aca="false">IF(((LEN(_xlfn.TEXTJOIN(",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melhorar"),INDEX(DADOS!$C:$C,(48+MATCH(IF($K21="","",$K21),DADOS!$E$6:$E$9,0)-1)),"")))-LEN(SUBSTITUTE(_xlfn.TEXTJOIN(",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melhorar"),INDEX(DADOS!$C:$C,(48+MATCH(IF($K21="","",$K21),DADOS!$E$6:$E$9,0)-1)),"")),", ","")))/2)=0,_xlfn.TEXTJOIN(",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melhorar"),INDEX(DADOS!$C:$C,(48+MATCH(IF($K21="","",$K21),DADOS!$E$6:$E$9,0)-1)),"")),SUBSTITUTE(_xlfn.TEXTJOIN(",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melhorar"),INDEX(DADOS!$C:$C,(48+MATCH(IF($K21="","",$K21),DADOS!$E$6:$E$9,0)-1)),"")),", "," e ",((LEN(_xlfn.TEXTJOIN(",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melhorar"),INDEX(DADOS!$C:$C,(48+MATCH(IF($K21="","",$K21),DADOS!$E$6:$E$9,0)-1)),"")))-LEN(SUBSTITUTE(_xlfn.TEXTJOIN(", ",TRUE(),IF(AND(IF($I21="","",$I21)&lt;&gt;"",IF($I21="","",$I21)="Reduzido"),INDEX(DADOS!$C:$C,(36+MATCH(IF($I21="","",$I21),DADOS!$C$6:$C$9,0)-1)),""),IF(AND(IF($J21="","",$J21)&lt;&gt;"",IF($J21="","",$J21)="Reduzida"),INDEX(DADOS!$C:$C,(42+MATCH(IF($J21="","",$J21),DADOS!$D$6:$D$9,0)-1)),""),IF(AND(IF($K21="","",$K21)&lt;&gt;"",IF($K21="","",$K21)="A melhorar"),INDEX(DADOS!$C:$C,(48+MATCH(IF($K21="","",$K21),DADOS!$E$6:$E$9,0)-1)),"")),", ","")))/2)))</f>
        <v/>
      </c>
      <c r="T21" s="33" t="str">
        <f aca="false">IF(AND($R21="",$S21=""),"",IF($S21="",INDEX(DADOS!$B:$B,(MOD(ROW()+3,3)+67))&amp;$R21&amp;INDEX(DADOS!$C:$C,(MOD(ROW()+3,3)+67)),IF($R21="",INDEX(DADOS!$B:$B,(MOD(ROW()+3,3)+72))&amp;$S21&amp;INDEX(DADOS!$C:$C,(MOD(ROW()+3,3)+72)),INDEX(DADOS!$B:$B,(MOD(ROW()+3,3)+77))&amp;$R21&amp;INDEX(DADOS!$C:$C,(MOD(ROW()+3,3)+77))&amp;$S21&amp;INDEX(DADOS!$D:$D,(MOD(ROW()+3,3)+77)))))</f>
        <v/>
      </c>
      <c r="U21" s="33" t="str">
        <f aca="false">IF(((LEN(_xlfn.TEXTJOIN(",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)-LEN(SUBSTITUTE(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,", ","")))/2)=0,_xlfn.TEXTJOIN(",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,SUBSTITUTE(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,", "," e ",((LEN(_xlfn.TEXTJOIN(",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)-LEN(SUBSTITUTE(_xlfn.TEXTJOIN(", ",TRUE(),IF(AND(IF($L21="","",$L21)&lt;&gt;"",NOT(IF($L21="","",$L21)="Regrediu")),INDEX(DADOS!$C:$C,(54+MATCH(IF($L21="","",$L21),DADOS!$F$6:$F$9,0)-1)),""),IF(AND(IF($M21="","",$M21)&lt;&gt;"",NOT(IF($M21="","",$M21)="Irregular")),INDEX(DADOS!$C:$C,(60+MATCH(IF($M21="","",$M21),DADOS!$G$6:$G$9,0)-1)),"")),", ","")))/2)))</f>
        <v/>
      </c>
      <c r="V21" s="33" t="str">
        <f aca="false">IF(((LEN(_xlfn.TEXTJOIN(",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)-LEN(SUBSTITUTE(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,", ","")))/2)=0,_xlfn.TEXTJOIN(",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,SUBSTITUTE(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,", "," e ",((LEN(_xlfn.TEXTJOIN(",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)-LEN(SUBSTITUTE(_xlfn.TEXTJOIN(", ",TRUE(),IF(AND(IF($L21="","",$L21)&lt;&gt;"",IF($L21="","",$L21)="Regrediu"),INDEX(DADOS!$C:$C,(54+MATCH(IF($L21="","",$L21),DADOS!$F$6:$F$9,0)-1)),""),IF(AND(IF($M21="","",$M21)&lt;&gt;"",IF($M21="","",$M21)="Irregular"),INDEX(DADOS!$C:$C,(60+MATCH(IF($M21="","",$M21),DADOS!$G$6:$G$9,0)-1)),"")),", ","")))/2)))</f>
        <v/>
      </c>
      <c r="W21" s="33" t="str">
        <f aca="false">IF(AND($U21="",$V21=""),"",IF($V21="",INDEX(DADOS!$B:$B,(MOD(ROW()+7,3)+83))&amp;$U21&amp;INDEX(DADOS!$C:$C,(MOD(ROW()+7,3)+83)),IF($U21="",INDEX(DADOS!$B:$B,(MOD(ROW()+7,3)+88))&amp;$V21&amp;INDEX(DADOS!$C:$C,(MOD(ROW()+7,3)+88)),INDEX(DADOS!$B:$B,(MOD(ROW()+7,3)+93))&amp;$U21&amp;INDEX(DADOS!$C:$C,(MOD(ROW()+7,3)+93))&amp;$V21&amp;INDEX(DADOS!$D:$D,(MOD(ROW()+7,3)+93)))))</f>
        <v/>
      </c>
      <c r="X21" s="34" t="n">
        <f aca="false">--(OR(IF($H21="","",$H21)="Insuficiente",IF($H21="","",$H21)="Suficiente"))+--(IF($I21="","",$I21)="Reduzido")+--(IF($J21="","",$J21)="Reduzida")+--(IF($K21="","",$K21)="A melhorar")+--(IF($L21="","",$L21)="Regrediu")+--(IF($M21="","",$M21)="Irregular")</f>
        <v>0</v>
      </c>
      <c r="Y21" s="34" t="n">
        <f aca="false">IF(OR(IF($H21="","",$H21)="Insuficiente",IF($H21="","",$H21)="Suficiente"),1,IF(IF($I21="","",$I21)="Reduzido",2,IF(IF($J21="","",$J21)="Reduzida",3,IF(IF($K21="","",$K21)="A melhorar",4,IF(IF($L21="","",$L21)="Regrediu",5,IF(IF($M21="","",$M21)="Irregular",6,0))))))</f>
        <v>0</v>
      </c>
      <c r="Z21" s="33" t="str">
        <f aca="false">IF(((LEN(_xlfn.TEXTJOIN(",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assiduidade","")))-LEN(SUBSTITUTE(_xlfn.TEXTJOIN(",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assiduidade","")),", ","")))/2)=0,_xlfn.TEXTJOIN(",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assiduidade","")),SUBSTITUTE(_xlfn.TEXTJOIN(",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assiduidade","")),", "," e ",((LEN(_xlfn.TEXTJOIN(",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assiduidade","")))-LEN(SUBSTITUTE(_xlfn.TEXTJOIN(", ",TRUE(),IF(OR(IF($H21="","",$H21)="Insuficiente",IF($H21="","",$H21)="Suficiente"),"o aproveitamento",""),IF(IF($I21="","",$I21)="Reduzido","o empenho",""),IF(IF($J21="","",$J21)="Reduzida","a participação",""),IF(IF($K21="","",$K21)="A melhorar","o comportamento",""),IF(IF($L21="","",$L21)="Regrediu","a evolução",""),IF(IF($M21="","",$M21)="Irregular","a assiduidade","")),", ","")))/2)))</f>
        <v/>
      </c>
      <c r="AA21" s="33" t="str">
        <f aca="false">IF(OR(IF($H21="","",$H21)&lt;&gt;"",IF($I21="","",$I21)&lt;&gt;"",IF($J21="","",$J21)&lt;&gt;"",IF($K21="","",$K21)&lt;&gt;"",IF($L21="","",$L21)&lt;&gt;"",IF($M21="","",$M21)&lt;&gt;""),IF($X21=0,INDEX(DADOS!$B:$B,(MOD(ROW()+17+0,5)+99)),IF($X21=1,CHOOSE($Y21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21&amp;INDEX(DADOS!$C:$C,(MOD(ROW()+17,3)+111)))),"")</f>
        <v/>
      </c>
      <c r="AB21" s="33" t="str">
        <f aca="false">INDEX(DADOS!$B:$B,(MOD(ROW()+19,5)+116))</f>
        <v>Importa ainda destacar:</v>
      </c>
      <c r="AC21" s="34" t="n">
        <f aca="false">SUBTOTAL(103,$G$8:G21)</f>
        <v>14</v>
      </c>
      <c r="AD21" s="34" t="str">
        <f aca="false">IF($G21="","",C21&amp;"|"&amp;D21&amp;"|"&amp;E21&amp;"|"&amp;$G21)</f>
        <v>8.º A|Ciências|2.º Período|João Costa</v>
      </c>
    </row>
    <row r="22" customFormat="false" ht="120" hidden="false" customHeight="true" outlineLevel="0" collapsed="false">
      <c r="B22" s="28" t="str">
        <f aca="false">IF(BASE!B4="","",BASE!B4)</f>
        <v>2026/2027</v>
      </c>
      <c r="C22" s="28" t="str">
        <f aca="false">IF(BASE!C7="","",BASE!C7)</f>
        <v>8.º A</v>
      </c>
      <c r="D22" s="28" t="str">
        <f aca="false">IF(BASE!F9="","",BASE!F9)</f>
        <v>Ciências</v>
      </c>
      <c r="E22" s="28" t="s">
        <v>74</v>
      </c>
      <c r="F22" s="28" t="n">
        <v>3</v>
      </c>
      <c r="G22" s="29" t="str">
        <f aca="false">IF(BASE!$C$10="","",BASE!$C$10)</f>
        <v>Beatriz Nunes</v>
      </c>
      <c r="H22" s="30"/>
      <c r="I22" s="30"/>
      <c r="J22" s="30"/>
      <c r="K22" s="30"/>
      <c r="L22" s="30"/>
      <c r="M22" s="30"/>
      <c r="N22" s="31"/>
      <c r="O22" s="32" t="str">
        <f aca="false">IF($G22="","",IF(AND(NOT(OR(IF($H22="","",$H22)&lt;&gt;"",IF($I22="","",$I22)&lt;&gt;"",IF($J22="","",$J22)&lt;&gt;"",IF($K22="","",$K22)&lt;&gt;"",IF($L22="","",$L22)&lt;&gt;"",IF($M22="","",$M22)&lt;&gt;"")),IF($N22="","",$N22)=""),"— Ainda sem critérios preenchidos. —",_xlfn.TEXTJOIN(" ",TRUE(),$Q22,$T22,$W22,$AA22,IF(IF($N22="","",$N22)&lt;&gt;"",$AB22&amp;" "&amp;IF($N22="","",$N22),""))))</f>
        <v>— Ainda sem critérios preenchidos. —</v>
      </c>
      <c r="Q22" s="33" t="str">
        <f aca="false">IF(OR(IF($H22="","",$H22)&lt;&gt;"",IF($I22="","",$I22)&lt;&gt;"",IF($J22="","",$J22)&lt;&gt;"",IF($K22="","",$K22)&lt;&gt;"",IF($L22="","",$L22)&lt;&gt;"",IF($M22="","",$M22)&lt;&gt;""),INDEX(DADOS!$C:$C,(15+(MATCH(IF($H22="","(sem aproveitamento)",$H22),DADOS!$I$6:$I$11,0)-1)*3+MOD(ROW()+1,3))),"")</f>
        <v/>
      </c>
      <c r="R22" s="33" t="str">
        <f aca="false">IF(((LEN(_xlfn.TEXTJOIN(",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melhorar")),INDEX(DADOS!$C:$C,(48+MATCH(IF($K22="","",$K22),DADOS!$E$6:$E$9,0)-1)),"")))-LEN(SUBSTITUTE(_xlfn.TEXTJOIN(",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melhorar")),INDEX(DADOS!$C:$C,(48+MATCH(IF($K22="","",$K22),DADOS!$E$6:$E$9,0)-1)),"")),", ","")))/2)=0,_xlfn.TEXTJOIN(",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melhorar")),INDEX(DADOS!$C:$C,(48+MATCH(IF($K22="","",$K22),DADOS!$E$6:$E$9,0)-1)),"")),SUBSTITUTE(_xlfn.TEXTJOIN(",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melhorar")),INDEX(DADOS!$C:$C,(48+MATCH(IF($K22="","",$K22),DADOS!$E$6:$E$9,0)-1)),"")),", "," e ",((LEN(_xlfn.TEXTJOIN(",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melhorar")),INDEX(DADOS!$C:$C,(48+MATCH(IF($K22="","",$K22),DADOS!$E$6:$E$9,0)-1)),"")))-LEN(SUBSTITUTE(_xlfn.TEXTJOIN(", ",TRUE(),IF(AND(IF($I22="","",$I22)&lt;&gt;"",NOT(IF($I22="","",$I22)="Reduzido")),INDEX(DADOS!$C:$C,(36+MATCH(IF($I22="","",$I22),DADOS!$C$6:$C$9,0)-1)),""),IF(AND(IF($J22="","",$J22)&lt;&gt;"",NOT(IF($J22="","",$J22)="Reduzida")),INDEX(DADOS!$C:$C,(42+MATCH(IF($J22="","",$J22),DADOS!$D$6:$D$9,0)-1)),""),IF(AND(IF($K22="","",$K22)&lt;&gt;"",NOT(IF($K22="","",$K22)="A melhorar")),INDEX(DADOS!$C:$C,(48+MATCH(IF($K22="","",$K22),DADOS!$E$6:$E$9,0)-1)),"")),", ","")))/2)))</f>
        <v/>
      </c>
      <c r="S22" s="33" t="str">
        <f aca="false">IF(((LEN(_xlfn.TEXTJOIN(",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melhorar"),INDEX(DADOS!$C:$C,(48+MATCH(IF($K22="","",$K22),DADOS!$E$6:$E$9,0)-1)),"")))-LEN(SUBSTITUTE(_xlfn.TEXTJOIN(",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melhorar"),INDEX(DADOS!$C:$C,(48+MATCH(IF($K22="","",$K22),DADOS!$E$6:$E$9,0)-1)),"")),", ","")))/2)=0,_xlfn.TEXTJOIN(",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melhorar"),INDEX(DADOS!$C:$C,(48+MATCH(IF($K22="","",$K22),DADOS!$E$6:$E$9,0)-1)),"")),SUBSTITUTE(_xlfn.TEXTJOIN(",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melhorar"),INDEX(DADOS!$C:$C,(48+MATCH(IF($K22="","",$K22),DADOS!$E$6:$E$9,0)-1)),"")),", "," e ",((LEN(_xlfn.TEXTJOIN(",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melhorar"),INDEX(DADOS!$C:$C,(48+MATCH(IF($K22="","",$K22),DADOS!$E$6:$E$9,0)-1)),"")))-LEN(SUBSTITUTE(_xlfn.TEXTJOIN(", ",TRUE(),IF(AND(IF($I22="","",$I22)&lt;&gt;"",IF($I22="","",$I22)="Reduzido"),INDEX(DADOS!$C:$C,(36+MATCH(IF($I22="","",$I22),DADOS!$C$6:$C$9,0)-1)),""),IF(AND(IF($J22="","",$J22)&lt;&gt;"",IF($J22="","",$J22)="Reduzida"),INDEX(DADOS!$C:$C,(42+MATCH(IF($J22="","",$J22),DADOS!$D$6:$D$9,0)-1)),""),IF(AND(IF($K22="","",$K22)&lt;&gt;"",IF($K22="","",$K22)="A melhorar"),INDEX(DADOS!$C:$C,(48+MATCH(IF($K22="","",$K22),DADOS!$E$6:$E$9,0)-1)),"")),", ","")))/2)))</f>
        <v/>
      </c>
      <c r="T22" s="33" t="str">
        <f aca="false">IF(AND($R22="",$S22=""),"",IF($S22="",INDEX(DADOS!$B:$B,(MOD(ROW()+3,3)+67))&amp;$R22&amp;INDEX(DADOS!$C:$C,(MOD(ROW()+3,3)+67)),IF($R22="",INDEX(DADOS!$B:$B,(MOD(ROW()+3,3)+72))&amp;$S22&amp;INDEX(DADOS!$C:$C,(MOD(ROW()+3,3)+72)),INDEX(DADOS!$B:$B,(MOD(ROW()+3,3)+77))&amp;$R22&amp;INDEX(DADOS!$C:$C,(MOD(ROW()+3,3)+77))&amp;$S22&amp;INDEX(DADOS!$D:$D,(MOD(ROW()+3,3)+77)))))</f>
        <v/>
      </c>
      <c r="U22" s="33" t="str">
        <f aca="false">IF(((LEN(_xlfn.TEXTJOIN(",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)-LEN(SUBSTITUTE(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,", ","")))/2)=0,_xlfn.TEXTJOIN(",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,SUBSTITUTE(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,", "," e ",((LEN(_xlfn.TEXTJOIN(",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)-LEN(SUBSTITUTE(_xlfn.TEXTJOIN(", ",TRUE(),IF(AND(IF($L22="","",$L22)&lt;&gt;"",NOT(IF($L22="","",$L22)="Regrediu")),INDEX(DADOS!$C:$C,(54+MATCH(IF($L22="","",$L22),DADOS!$F$6:$F$9,0)-1)),""),IF(AND(IF($M22="","",$M22)&lt;&gt;"",NOT(IF($M22="","",$M22)="Irregular")),INDEX(DADOS!$C:$C,(60+MATCH(IF($M22="","",$M22),DADOS!$G$6:$G$9,0)-1)),"")),", ","")))/2)))</f>
        <v/>
      </c>
      <c r="V22" s="33" t="str">
        <f aca="false">IF(((LEN(_xlfn.TEXTJOIN(",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)-LEN(SUBSTITUTE(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,", ","")))/2)=0,_xlfn.TEXTJOIN(",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,SUBSTITUTE(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,", "," e ",((LEN(_xlfn.TEXTJOIN(",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)-LEN(SUBSTITUTE(_xlfn.TEXTJOIN(", ",TRUE(),IF(AND(IF($L22="","",$L22)&lt;&gt;"",IF($L22="","",$L22)="Regrediu"),INDEX(DADOS!$C:$C,(54+MATCH(IF($L22="","",$L22),DADOS!$F$6:$F$9,0)-1)),""),IF(AND(IF($M22="","",$M22)&lt;&gt;"",IF($M22="","",$M22)="Irregular"),INDEX(DADOS!$C:$C,(60+MATCH(IF($M22="","",$M22),DADOS!$G$6:$G$9,0)-1)),"")),", ","")))/2)))</f>
        <v/>
      </c>
      <c r="W22" s="33" t="str">
        <f aca="false">IF(AND($U22="",$V22=""),"",IF($V22="",INDEX(DADOS!$B:$B,(MOD(ROW()+7,3)+83))&amp;$U22&amp;INDEX(DADOS!$C:$C,(MOD(ROW()+7,3)+83)),IF($U22="",INDEX(DADOS!$B:$B,(MOD(ROW()+7,3)+88))&amp;$V22&amp;INDEX(DADOS!$C:$C,(MOD(ROW()+7,3)+88)),INDEX(DADOS!$B:$B,(MOD(ROW()+7,3)+93))&amp;$U22&amp;INDEX(DADOS!$C:$C,(MOD(ROW()+7,3)+93))&amp;$V22&amp;INDEX(DADOS!$D:$D,(MOD(ROW()+7,3)+93)))))</f>
        <v/>
      </c>
      <c r="X22" s="34" t="n">
        <f aca="false">--(OR(IF($H22="","",$H22)="Insuficiente",IF($H22="","",$H22)="Suficiente"))+--(IF($I22="","",$I22)="Reduzido")+--(IF($J22="","",$J22)="Reduzida")+--(IF($K22="","",$K22)="A melhorar")+--(IF($L22="","",$L22)="Regrediu")+--(IF($M22="","",$M22)="Irregular")</f>
        <v>0</v>
      </c>
      <c r="Y22" s="34" t="n">
        <f aca="false">IF(OR(IF($H22="","",$H22)="Insuficiente",IF($H22="","",$H22)="Suficiente"),1,IF(IF($I22="","",$I22)="Reduzido",2,IF(IF($J22="","",$J22)="Reduzida",3,IF(IF($K22="","",$K22)="A melhorar",4,IF(IF($L22="","",$L22)="Regrediu",5,IF(IF($M22="","",$M22)="Irregular",6,0))))))</f>
        <v>0</v>
      </c>
      <c r="Z22" s="33" t="str">
        <f aca="false">IF(((LEN(_xlfn.TEXTJOIN(",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assiduidade","")))-LEN(SUBSTITUTE(_xlfn.TEXTJOIN(",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assiduidade","")),", ","")))/2)=0,_xlfn.TEXTJOIN(",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assiduidade","")),SUBSTITUTE(_xlfn.TEXTJOIN(",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assiduidade","")),", "," e ",((LEN(_xlfn.TEXTJOIN(",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assiduidade","")))-LEN(SUBSTITUTE(_xlfn.TEXTJOIN(", ",TRUE(),IF(OR(IF($H22="","",$H22)="Insuficiente",IF($H22="","",$H22)="Suficiente"),"o aproveitamento",""),IF(IF($I22="","",$I22)="Reduzido","o empenho",""),IF(IF($J22="","",$J22)="Reduzida","a participação",""),IF(IF($K22="","",$K22)="A melhorar","o comportamento",""),IF(IF($L22="","",$L22)="Regrediu","a evolução",""),IF(IF($M22="","",$M22)="Irregular","a assiduidade","")),", ","")))/2)))</f>
        <v/>
      </c>
      <c r="AA22" s="33" t="str">
        <f aca="false">IF(OR(IF($H22="","",$H22)&lt;&gt;"",IF($I22="","",$I22)&lt;&gt;"",IF($J22="","",$J22)&lt;&gt;"",IF($K22="","",$K22)&lt;&gt;"",IF($L22="","",$L22)&lt;&gt;"",IF($M22="","",$M22)&lt;&gt;""),IF($X22=0,INDEX(DADOS!$B:$B,(MOD(ROW()+17+0,5)+99)),IF($X22=1,CHOOSE($Y22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22&amp;INDEX(DADOS!$C:$C,(MOD(ROW()+17,3)+111)))),"")</f>
        <v/>
      </c>
      <c r="AB22" s="33" t="str">
        <f aca="false">INDEX(DADOS!$B:$B,(MOD(ROW()+19,5)+116))</f>
        <v>De salientar também:</v>
      </c>
      <c r="AC22" s="34" t="n">
        <f aca="false">SUBTOTAL(103,$G$8:G22)</f>
        <v>15</v>
      </c>
      <c r="AD22" s="34" t="str">
        <f aca="false">IF($G22="","",C22&amp;"|"&amp;D22&amp;"|"&amp;E22&amp;"|"&amp;$G22)</f>
        <v>8.º A|Ciências|2.º Período|Beatriz Nunes</v>
      </c>
    </row>
    <row r="23" customFormat="false" ht="120" hidden="false" customHeight="true" outlineLevel="0" collapsed="false">
      <c r="B23" s="28" t="str">
        <f aca="false">IF(BASE!B4="","",BASE!B4)</f>
        <v>2026/2027</v>
      </c>
      <c r="C23" s="28" t="str">
        <f aca="false">IF(BASE!C7="","",BASE!C7)</f>
        <v>8.º A</v>
      </c>
      <c r="D23" s="28" t="str">
        <f aca="false">IF(BASE!F9="","",BASE!F9)</f>
        <v>Ciências</v>
      </c>
      <c r="E23" s="28" t="s">
        <v>79</v>
      </c>
      <c r="F23" s="28" t="n">
        <v>1</v>
      </c>
      <c r="G23" s="29" t="str">
        <f aca="false">IF(BASE!$C$8="","",BASE!$C$8)</f>
        <v>Ana Silva</v>
      </c>
      <c r="H23" s="30"/>
      <c r="I23" s="30"/>
      <c r="J23" s="30"/>
      <c r="K23" s="30"/>
      <c r="L23" s="30"/>
      <c r="M23" s="30"/>
      <c r="N23" s="31"/>
      <c r="O23" s="32" t="str">
        <f aca="false">IF($G23="","",IF(AND(NOT(OR(IF($H23="","",$H23)&lt;&gt;"",IF($I23="","",$I23)&lt;&gt;"",IF($J23="","",$J23)&lt;&gt;"",IF($K23="","",$K23)&lt;&gt;"",IF($L23="","",$L23)&lt;&gt;"",IF($M23="","",$M23)&lt;&gt;"")),IF($N23="","",$N23)=""),"— Ainda sem critérios preenchidos. —",_xlfn.TEXTJOIN(" ",TRUE(),$Q23,$T23,$W23,$AA23,IF(IF($N23="","",$N23)&lt;&gt;"",$AB23&amp;" "&amp;IF($N23="","",$N23),""))))</f>
        <v>— Ainda sem critérios preenchidos. —</v>
      </c>
      <c r="Q23" s="33" t="str">
        <f aca="false">IF(OR(IF($H23="","",$H23)&lt;&gt;"",IF($I23="","",$I23)&lt;&gt;"",IF($J23="","",$J23)&lt;&gt;"",IF($K23="","",$K23)&lt;&gt;"",IF($L23="","",$L23)&lt;&gt;"",IF($M23="","",$M23)&lt;&gt;""),INDEX(DADOS!$C:$C,(15+(MATCH(IF($H23="","(sem aproveitamento)",$H23),DADOS!$I$6:$I$11,0)-1)*3+MOD(ROW()+1,3))),"")</f>
        <v/>
      </c>
      <c r="R23" s="33" t="str">
        <f aca="false">IF(((LEN(_xlfn.TEXTJOIN(",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melhorar")),INDEX(DADOS!$C:$C,(48+MATCH(IF($K23="","",$K23),DADOS!$E$6:$E$9,0)-1)),"")))-LEN(SUBSTITUTE(_xlfn.TEXTJOIN(",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melhorar")),INDEX(DADOS!$C:$C,(48+MATCH(IF($K23="","",$K23),DADOS!$E$6:$E$9,0)-1)),"")),", ","")))/2)=0,_xlfn.TEXTJOIN(",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melhorar")),INDEX(DADOS!$C:$C,(48+MATCH(IF($K23="","",$K23),DADOS!$E$6:$E$9,0)-1)),"")),SUBSTITUTE(_xlfn.TEXTJOIN(",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melhorar")),INDEX(DADOS!$C:$C,(48+MATCH(IF($K23="","",$K23),DADOS!$E$6:$E$9,0)-1)),"")),", "," e ",((LEN(_xlfn.TEXTJOIN(",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melhorar")),INDEX(DADOS!$C:$C,(48+MATCH(IF($K23="","",$K23),DADOS!$E$6:$E$9,0)-1)),"")))-LEN(SUBSTITUTE(_xlfn.TEXTJOIN(", ",TRUE(),IF(AND(IF($I23="","",$I23)&lt;&gt;"",NOT(IF($I23="","",$I23)="Reduzido")),INDEX(DADOS!$C:$C,(36+MATCH(IF($I23="","",$I23),DADOS!$C$6:$C$9,0)-1)),""),IF(AND(IF($J23="","",$J23)&lt;&gt;"",NOT(IF($J23="","",$J23)="Reduzida")),INDEX(DADOS!$C:$C,(42+MATCH(IF($J23="","",$J23),DADOS!$D$6:$D$9,0)-1)),""),IF(AND(IF($K23="","",$K23)&lt;&gt;"",NOT(IF($K23="","",$K23)="A melhorar")),INDEX(DADOS!$C:$C,(48+MATCH(IF($K23="","",$K23),DADOS!$E$6:$E$9,0)-1)),"")),", ","")))/2)))</f>
        <v/>
      </c>
      <c r="S23" s="33" t="str">
        <f aca="false">IF(((LEN(_xlfn.TEXTJOIN(",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melhorar"),INDEX(DADOS!$C:$C,(48+MATCH(IF($K23="","",$K23),DADOS!$E$6:$E$9,0)-1)),"")))-LEN(SUBSTITUTE(_xlfn.TEXTJOIN(",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melhorar"),INDEX(DADOS!$C:$C,(48+MATCH(IF($K23="","",$K23),DADOS!$E$6:$E$9,0)-1)),"")),", ","")))/2)=0,_xlfn.TEXTJOIN(",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melhorar"),INDEX(DADOS!$C:$C,(48+MATCH(IF($K23="","",$K23),DADOS!$E$6:$E$9,0)-1)),"")),SUBSTITUTE(_xlfn.TEXTJOIN(",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melhorar"),INDEX(DADOS!$C:$C,(48+MATCH(IF($K23="","",$K23),DADOS!$E$6:$E$9,0)-1)),"")),", "," e ",((LEN(_xlfn.TEXTJOIN(",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melhorar"),INDEX(DADOS!$C:$C,(48+MATCH(IF($K23="","",$K23),DADOS!$E$6:$E$9,0)-1)),"")))-LEN(SUBSTITUTE(_xlfn.TEXTJOIN(", ",TRUE(),IF(AND(IF($I23="","",$I23)&lt;&gt;"",IF($I23="","",$I23)="Reduzido"),INDEX(DADOS!$C:$C,(36+MATCH(IF($I23="","",$I23),DADOS!$C$6:$C$9,0)-1)),""),IF(AND(IF($J23="","",$J23)&lt;&gt;"",IF($J23="","",$J23)="Reduzida"),INDEX(DADOS!$C:$C,(42+MATCH(IF($J23="","",$J23),DADOS!$D$6:$D$9,0)-1)),""),IF(AND(IF($K23="","",$K23)&lt;&gt;"",IF($K23="","",$K23)="A melhorar"),INDEX(DADOS!$C:$C,(48+MATCH(IF($K23="","",$K23),DADOS!$E$6:$E$9,0)-1)),"")),", ","")))/2)))</f>
        <v/>
      </c>
      <c r="T23" s="33" t="str">
        <f aca="false">IF(AND($R23="",$S23=""),"",IF($S23="",INDEX(DADOS!$B:$B,(MOD(ROW()+3,3)+67))&amp;$R23&amp;INDEX(DADOS!$C:$C,(MOD(ROW()+3,3)+67)),IF($R23="",INDEX(DADOS!$B:$B,(MOD(ROW()+3,3)+72))&amp;$S23&amp;INDEX(DADOS!$C:$C,(MOD(ROW()+3,3)+72)),INDEX(DADOS!$B:$B,(MOD(ROW()+3,3)+77))&amp;$R23&amp;INDEX(DADOS!$C:$C,(MOD(ROW()+3,3)+77))&amp;$S23&amp;INDEX(DADOS!$D:$D,(MOD(ROW()+3,3)+77)))))</f>
        <v/>
      </c>
      <c r="U23" s="33" t="str">
        <f aca="false">IF(((LEN(_xlfn.TEXTJOIN(",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)-LEN(SUBSTITUTE(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,", ","")))/2)=0,_xlfn.TEXTJOIN(",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,SUBSTITUTE(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,", "," e ",((LEN(_xlfn.TEXTJOIN(",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)-LEN(SUBSTITUTE(_xlfn.TEXTJOIN(", ",TRUE(),IF(AND(IF($L23="","",$L23)&lt;&gt;"",NOT(IF($L23="","",$L23)="Regrediu")),INDEX(DADOS!$C:$C,(54+MATCH(IF($L23="","",$L23),DADOS!$F$6:$F$9,0)-1)),""),IF(AND(IF($M23="","",$M23)&lt;&gt;"",NOT(IF($M23="","",$M23)="Irregular")),INDEX(DADOS!$C:$C,(60+MATCH(IF($M23="","",$M23),DADOS!$G$6:$G$9,0)-1)),"")),", ","")))/2)))</f>
        <v/>
      </c>
      <c r="V23" s="33" t="str">
        <f aca="false">IF(((LEN(_xlfn.TEXTJOIN(",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)-LEN(SUBSTITUTE(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,", ","")))/2)=0,_xlfn.TEXTJOIN(",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,SUBSTITUTE(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,", "," e ",((LEN(_xlfn.TEXTJOIN(",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)-LEN(SUBSTITUTE(_xlfn.TEXTJOIN(", ",TRUE(),IF(AND(IF($L23="","",$L23)&lt;&gt;"",IF($L23="","",$L23)="Regrediu"),INDEX(DADOS!$C:$C,(54+MATCH(IF($L23="","",$L23),DADOS!$F$6:$F$9,0)-1)),""),IF(AND(IF($M23="","",$M23)&lt;&gt;"",IF($M23="","",$M23)="Irregular"),INDEX(DADOS!$C:$C,(60+MATCH(IF($M23="","",$M23),DADOS!$G$6:$G$9,0)-1)),"")),", ","")))/2)))</f>
        <v/>
      </c>
      <c r="W23" s="33" t="str">
        <f aca="false">IF(AND($U23="",$V23=""),"",IF($V23="",INDEX(DADOS!$B:$B,(MOD(ROW()+7,3)+83))&amp;$U23&amp;INDEX(DADOS!$C:$C,(MOD(ROW()+7,3)+83)),IF($U23="",INDEX(DADOS!$B:$B,(MOD(ROW()+7,3)+88))&amp;$V23&amp;INDEX(DADOS!$C:$C,(MOD(ROW()+7,3)+88)),INDEX(DADOS!$B:$B,(MOD(ROW()+7,3)+93))&amp;$U23&amp;INDEX(DADOS!$C:$C,(MOD(ROW()+7,3)+93))&amp;$V23&amp;INDEX(DADOS!$D:$D,(MOD(ROW()+7,3)+93)))))</f>
        <v/>
      </c>
      <c r="X23" s="34" t="n">
        <f aca="false">--(OR(IF($H23="","",$H23)="Insuficiente",IF($H23="","",$H23)="Suficiente"))+--(IF($I23="","",$I23)="Reduzido")+--(IF($J23="","",$J23)="Reduzida")+--(IF($K23="","",$K23)="A melhorar")+--(IF($L23="","",$L23)="Regrediu")+--(IF($M23="","",$M23)="Irregular")</f>
        <v>0</v>
      </c>
      <c r="Y23" s="34" t="n">
        <f aca="false">IF(OR(IF($H23="","",$H23)="Insuficiente",IF($H23="","",$H23)="Suficiente"),1,IF(IF($I23="","",$I23)="Reduzido",2,IF(IF($J23="","",$J23)="Reduzida",3,IF(IF($K23="","",$K23)="A melhorar",4,IF(IF($L23="","",$L23)="Regrediu",5,IF(IF($M23="","",$M23)="Irregular",6,0))))))</f>
        <v>0</v>
      </c>
      <c r="Z23" s="33" t="str">
        <f aca="false">IF(((LEN(_xlfn.TEXTJOIN(",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assiduidade","")))-LEN(SUBSTITUTE(_xlfn.TEXTJOIN(",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assiduidade","")),", ","")))/2)=0,_xlfn.TEXTJOIN(",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assiduidade","")),SUBSTITUTE(_xlfn.TEXTJOIN(",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assiduidade","")),", "," e ",((LEN(_xlfn.TEXTJOIN(",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assiduidade","")))-LEN(SUBSTITUTE(_xlfn.TEXTJOIN(", ",TRUE(),IF(OR(IF($H23="","",$H23)="Insuficiente",IF($H23="","",$H23)="Suficiente"),"o aproveitamento",""),IF(IF($I23="","",$I23)="Reduzido","o empenho",""),IF(IF($J23="","",$J23)="Reduzida","a participação",""),IF(IF($K23="","",$K23)="A melhorar","o comportamento",""),IF(IF($L23="","",$L23)="Regrediu","a evolução",""),IF(IF($M23="","",$M23)="Irregular","a assiduidade","")),", ","")))/2)))</f>
        <v/>
      </c>
      <c r="AA23" s="33" t="str">
        <f aca="false">IF(OR(IF($H23="","",$H23)&lt;&gt;"",IF($I23="","",$I23)&lt;&gt;"",IF($J23="","",$J23)&lt;&gt;"",IF($K23="","",$K23)&lt;&gt;"",IF($L23="","",$L23)&lt;&gt;"",IF($M23="","",$M23)&lt;&gt;""),IF($X23=0,INDEX(DADOS!$B:$B,(MOD(ROW()+17+0,5)+99)),IF($X23=1,CHOOSE($Y23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23&amp;INDEX(DADOS!$C:$C,(MOD(ROW()+17,3)+111)))),"")</f>
        <v/>
      </c>
      <c r="AB23" s="33" t="str">
        <f aca="false">INDEX(DADOS!$B:$B,(MOD(ROW()+19,5)+116))</f>
        <v>Regista-se ainda:</v>
      </c>
      <c r="AC23" s="34" t="n">
        <f aca="false">SUBTOTAL(103,$G$8:G23)</f>
        <v>16</v>
      </c>
      <c r="AD23" s="34" t="str">
        <f aca="false">IF($G23="","",C23&amp;"|"&amp;D23&amp;"|"&amp;E23&amp;"|"&amp;$G23)</f>
        <v>8.º A|Ciências|3.º Período|Ana Silva</v>
      </c>
    </row>
    <row r="24" customFormat="false" ht="120" hidden="false" customHeight="true" outlineLevel="0" collapsed="false">
      <c r="B24" s="28" t="str">
        <f aca="false">IF(BASE!B4="","",BASE!B4)</f>
        <v>2026/2027</v>
      </c>
      <c r="C24" s="28" t="str">
        <f aca="false">IF(BASE!C7="","",BASE!C7)</f>
        <v>8.º A</v>
      </c>
      <c r="D24" s="28" t="str">
        <f aca="false">IF(BASE!F9="","",BASE!F9)</f>
        <v>Ciências</v>
      </c>
      <c r="E24" s="28" t="s">
        <v>79</v>
      </c>
      <c r="F24" s="28" t="n">
        <v>2</v>
      </c>
      <c r="G24" s="29" t="str">
        <f aca="false">IF(BASE!$C$9="","",BASE!$C$9)</f>
        <v>João Costa</v>
      </c>
      <c r="H24" s="30"/>
      <c r="I24" s="30"/>
      <c r="J24" s="30"/>
      <c r="K24" s="30"/>
      <c r="L24" s="30"/>
      <c r="M24" s="30"/>
      <c r="N24" s="31"/>
      <c r="O24" s="32" t="str">
        <f aca="false">IF($G24="","",IF(AND(NOT(OR(IF($H24="","",$H24)&lt;&gt;"",IF($I24="","",$I24)&lt;&gt;"",IF($J24="","",$J24)&lt;&gt;"",IF($K24="","",$K24)&lt;&gt;"",IF($L24="","",$L24)&lt;&gt;"",IF($M24="","",$M24)&lt;&gt;"")),IF($N24="","",$N24)=""),"— Ainda sem critérios preenchidos. —",_xlfn.TEXTJOIN(" ",TRUE(),$Q24,$T24,$W24,$AA24,IF(IF($N24="","",$N24)&lt;&gt;"",$AB24&amp;" "&amp;IF($N24="","",$N24),""))))</f>
        <v>— Ainda sem critérios preenchidos. —</v>
      </c>
      <c r="Q24" s="33" t="str">
        <f aca="false">IF(OR(IF($H24="","",$H24)&lt;&gt;"",IF($I24="","",$I24)&lt;&gt;"",IF($J24="","",$J24)&lt;&gt;"",IF($K24="","",$K24)&lt;&gt;"",IF($L24="","",$L24)&lt;&gt;"",IF($M24="","",$M24)&lt;&gt;""),INDEX(DADOS!$C:$C,(15+(MATCH(IF($H24="","(sem aproveitamento)",$H24),DADOS!$I$6:$I$11,0)-1)*3+MOD(ROW()+1,3))),"")</f>
        <v/>
      </c>
      <c r="R24" s="33" t="str">
        <f aca="false">IF(((LEN(_xlfn.TEXTJOIN(",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melhorar")),INDEX(DADOS!$C:$C,(48+MATCH(IF($K24="","",$K24),DADOS!$E$6:$E$9,0)-1)),"")))-LEN(SUBSTITUTE(_xlfn.TEXTJOIN(",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melhorar")),INDEX(DADOS!$C:$C,(48+MATCH(IF($K24="","",$K24),DADOS!$E$6:$E$9,0)-1)),"")),", ","")))/2)=0,_xlfn.TEXTJOIN(",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melhorar")),INDEX(DADOS!$C:$C,(48+MATCH(IF($K24="","",$K24),DADOS!$E$6:$E$9,0)-1)),"")),SUBSTITUTE(_xlfn.TEXTJOIN(",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melhorar")),INDEX(DADOS!$C:$C,(48+MATCH(IF($K24="","",$K24),DADOS!$E$6:$E$9,0)-1)),"")),", "," e ",((LEN(_xlfn.TEXTJOIN(",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melhorar")),INDEX(DADOS!$C:$C,(48+MATCH(IF($K24="","",$K24),DADOS!$E$6:$E$9,0)-1)),"")))-LEN(SUBSTITUTE(_xlfn.TEXTJOIN(", ",TRUE(),IF(AND(IF($I24="","",$I24)&lt;&gt;"",NOT(IF($I24="","",$I24)="Reduzido")),INDEX(DADOS!$C:$C,(36+MATCH(IF($I24="","",$I24),DADOS!$C$6:$C$9,0)-1)),""),IF(AND(IF($J24="","",$J24)&lt;&gt;"",NOT(IF($J24="","",$J24)="Reduzida")),INDEX(DADOS!$C:$C,(42+MATCH(IF($J24="","",$J24),DADOS!$D$6:$D$9,0)-1)),""),IF(AND(IF($K24="","",$K24)&lt;&gt;"",NOT(IF($K24="","",$K24)="A melhorar")),INDEX(DADOS!$C:$C,(48+MATCH(IF($K24="","",$K24),DADOS!$E$6:$E$9,0)-1)),"")),", ","")))/2)))</f>
        <v/>
      </c>
      <c r="S24" s="33" t="str">
        <f aca="false">IF(((LEN(_xlfn.TEXTJOIN(",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melhorar"),INDEX(DADOS!$C:$C,(48+MATCH(IF($K24="","",$K24),DADOS!$E$6:$E$9,0)-1)),"")))-LEN(SUBSTITUTE(_xlfn.TEXTJOIN(",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melhorar"),INDEX(DADOS!$C:$C,(48+MATCH(IF($K24="","",$K24),DADOS!$E$6:$E$9,0)-1)),"")),", ","")))/2)=0,_xlfn.TEXTJOIN(",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melhorar"),INDEX(DADOS!$C:$C,(48+MATCH(IF($K24="","",$K24),DADOS!$E$6:$E$9,0)-1)),"")),SUBSTITUTE(_xlfn.TEXTJOIN(",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melhorar"),INDEX(DADOS!$C:$C,(48+MATCH(IF($K24="","",$K24),DADOS!$E$6:$E$9,0)-1)),"")),", "," e ",((LEN(_xlfn.TEXTJOIN(",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melhorar"),INDEX(DADOS!$C:$C,(48+MATCH(IF($K24="","",$K24),DADOS!$E$6:$E$9,0)-1)),"")))-LEN(SUBSTITUTE(_xlfn.TEXTJOIN(", ",TRUE(),IF(AND(IF($I24="","",$I24)&lt;&gt;"",IF($I24="","",$I24)="Reduzido"),INDEX(DADOS!$C:$C,(36+MATCH(IF($I24="","",$I24),DADOS!$C$6:$C$9,0)-1)),""),IF(AND(IF($J24="","",$J24)&lt;&gt;"",IF($J24="","",$J24)="Reduzida"),INDEX(DADOS!$C:$C,(42+MATCH(IF($J24="","",$J24),DADOS!$D$6:$D$9,0)-1)),""),IF(AND(IF($K24="","",$K24)&lt;&gt;"",IF($K24="","",$K24)="A melhorar"),INDEX(DADOS!$C:$C,(48+MATCH(IF($K24="","",$K24),DADOS!$E$6:$E$9,0)-1)),"")),", ","")))/2)))</f>
        <v/>
      </c>
      <c r="T24" s="33" t="str">
        <f aca="false">IF(AND($R24="",$S24=""),"",IF($S24="",INDEX(DADOS!$B:$B,(MOD(ROW()+3,3)+67))&amp;$R24&amp;INDEX(DADOS!$C:$C,(MOD(ROW()+3,3)+67)),IF($R24="",INDEX(DADOS!$B:$B,(MOD(ROW()+3,3)+72))&amp;$S24&amp;INDEX(DADOS!$C:$C,(MOD(ROW()+3,3)+72)),INDEX(DADOS!$B:$B,(MOD(ROW()+3,3)+77))&amp;$R24&amp;INDEX(DADOS!$C:$C,(MOD(ROW()+3,3)+77))&amp;$S24&amp;INDEX(DADOS!$D:$D,(MOD(ROW()+3,3)+77)))))</f>
        <v/>
      </c>
      <c r="U24" s="33" t="str">
        <f aca="false">IF(((LEN(_xlfn.TEXTJOIN(",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)-LEN(SUBSTITUTE(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,", ","")))/2)=0,_xlfn.TEXTJOIN(",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,SUBSTITUTE(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,", "," e ",((LEN(_xlfn.TEXTJOIN(",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)-LEN(SUBSTITUTE(_xlfn.TEXTJOIN(", ",TRUE(),IF(AND(IF($L24="","",$L24)&lt;&gt;"",NOT(IF($L24="","",$L24)="Regrediu")),INDEX(DADOS!$C:$C,(54+MATCH(IF($L24="","",$L24),DADOS!$F$6:$F$9,0)-1)),""),IF(AND(IF($M24="","",$M24)&lt;&gt;"",NOT(IF($M24="","",$M24)="Irregular")),INDEX(DADOS!$C:$C,(60+MATCH(IF($M24="","",$M24),DADOS!$G$6:$G$9,0)-1)),"")),", ","")))/2)))</f>
        <v/>
      </c>
      <c r="V24" s="33" t="str">
        <f aca="false">IF(((LEN(_xlfn.TEXTJOIN(",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)-LEN(SUBSTITUTE(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,", ","")))/2)=0,_xlfn.TEXTJOIN(",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,SUBSTITUTE(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,", "," e ",((LEN(_xlfn.TEXTJOIN(",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)-LEN(SUBSTITUTE(_xlfn.TEXTJOIN(", ",TRUE(),IF(AND(IF($L24="","",$L24)&lt;&gt;"",IF($L24="","",$L24)="Regrediu"),INDEX(DADOS!$C:$C,(54+MATCH(IF($L24="","",$L24),DADOS!$F$6:$F$9,0)-1)),""),IF(AND(IF($M24="","",$M24)&lt;&gt;"",IF($M24="","",$M24)="Irregular"),INDEX(DADOS!$C:$C,(60+MATCH(IF($M24="","",$M24),DADOS!$G$6:$G$9,0)-1)),"")),", ","")))/2)))</f>
        <v/>
      </c>
      <c r="W24" s="33" t="str">
        <f aca="false">IF(AND($U24="",$V24=""),"",IF($V24="",INDEX(DADOS!$B:$B,(MOD(ROW()+7,3)+83))&amp;$U24&amp;INDEX(DADOS!$C:$C,(MOD(ROW()+7,3)+83)),IF($U24="",INDEX(DADOS!$B:$B,(MOD(ROW()+7,3)+88))&amp;$V24&amp;INDEX(DADOS!$C:$C,(MOD(ROW()+7,3)+88)),INDEX(DADOS!$B:$B,(MOD(ROW()+7,3)+93))&amp;$U24&amp;INDEX(DADOS!$C:$C,(MOD(ROW()+7,3)+93))&amp;$V24&amp;INDEX(DADOS!$D:$D,(MOD(ROW()+7,3)+93)))))</f>
        <v/>
      </c>
      <c r="X24" s="34" t="n">
        <f aca="false">--(OR(IF($H24="","",$H24)="Insuficiente",IF($H24="","",$H24)="Suficiente"))+--(IF($I24="","",$I24)="Reduzido")+--(IF($J24="","",$J24)="Reduzida")+--(IF($K24="","",$K24)="A melhorar")+--(IF($L24="","",$L24)="Regrediu")+--(IF($M24="","",$M24)="Irregular")</f>
        <v>0</v>
      </c>
      <c r="Y24" s="34" t="n">
        <f aca="false">IF(OR(IF($H24="","",$H24)="Insuficiente",IF($H24="","",$H24)="Suficiente"),1,IF(IF($I24="","",$I24)="Reduzido",2,IF(IF($J24="","",$J24)="Reduzida",3,IF(IF($K24="","",$K24)="A melhorar",4,IF(IF($L24="","",$L24)="Regrediu",5,IF(IF($M24="","",$M24)="Irregular",6,0))))))</f>
        <v>0</v>
      </c>
      <c r="Z24" s="33" t="str">
        <f aca="false">IF(((LEN(_xlfn.TEXTJOIN(",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assiduidade","")))-LEN(SUBSTITUTE(_xlfn.TEXTJOIN(",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assiduidade","")),", ","")))/2)=0,_xlfn.TEXTJOIN(",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assiduidade","")),SUBSTITUTE(_xlfn.TEXTJOIN(",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assiduidade","")),", "," e ",((LEN(_xlfn.TEXTJOIN(",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assiduidade","")))-LEN(SUBSTITUTE(_xlfn.TEXTJOIN(", ",TRUE(),IF(OR(IF($H24="","",$H24)="Insuficiente",IF($H24="","",$H24)="Suficiente"),"o aproveitamento",""),IF(IF($I24="","",$I24)="Reduzido","o empenho",""),IF(IF($J24="","",$J24)="Reduzida","a participação",""),IF(IF($K24="","",$K24)="A melhorar","o comportamento",""),IF(IF($L24="","",$L24)="Regrediu","a evolução",""),IF(IF($M24="","",$M24)="Irregular","a assiduidade","")),", ","")))/2)))</f>
        <v/>
      </c>
      <c r="AA24" s="33" t="str">
        <f aca="false">IF(OR(IF($H24="","",$H24)&lt;&gt;"",IF($I24="","",$I24)&lt;&gt;"",IF($J24="","",$J24)&lt;&gt;"",IF($K24="","",$K24)&lt;&gt;"",IF($L24="","",$L24)&lt;&gt;"",IF($M24="","",$M24)&lt;&gt;""),IF($X24=0,INDEX(DADOS!$B:$B,(MOD(ROW()+17+0,5)+99)),IF($X24=1,CHOOSE($Y24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24&amp;INDEX(DADOS!$C:$C,(MOD(ROW()+17,3)+111)))),"")</f>
        <v/>
      </c>
      <c r="AB24" s="33" t="str">
        <f aca="false">INDEX(DADOS!$B:$B,(MOD(ROW()+19,5)+116))</f>
        <v>É ainda de referir:</v>
      </c>
      <c r="AC24" s="34" t="n">
        <f aca="false">SUBTOTAL(103,$G$8:G24)</f>
        <v>17</v>
      </c>
      <c r="AD24" s="34" t="str">
        <f aca="false">IF($G24="","",C24&amp;"|"&amp;D24&amp;"|"&amp;E24&amp;"|"&amp;$G24)</f>
        <v>8.º A|Ciências|3.º Período|João Costa</v>
      </c>
    </row>
    <row r="25" customFormat="false" ht="120" hidden="false" customHeight="true" outlineLevel="0" collapsed="false">
      <c r="B25" s="28" t="str">
        <f aca="false">IF(BASE!B4="","",BASE!B4)</f>
        <v>2026/2027</v>
      </c>
      <c r="C25" s="28" t="str">
        <f aca="false">IF(BASE!C7="","",BASE!C7)</f>
        <v>8.º A</v>
      </c>
      <c r="D25" s="28" t="str">
        <f aca="false">IF(BASE!F9="","",BASE!F9)</f>
        <v>Ciências</v>
      </c>
      <c r="E25" s="28" t="s">
        <v>79</v>
      </c>
      <c r="F25" s="28" t="n">
        <v>3</v>
      </c>
      <c r="G25" s="29" t="str">
        <f aca="false">IF(BASE!$C$10="","",BASE!$C$10)</f>
        <v>Beatriz Nunes</v>
      </c>
      <c r="H25" s="30"/>
      <c r="I25" s="30"/>
      <c r="J25" s="30"/>
      <c r="K25" s="30"/>
      <c r="L25" s="30"/>
      <c r="M25" s="30"/>
      <c r="N25" s="31"/>
      <c r="O25" s="32" t="str">
        <f aca="false">IF($G25="","",IF(AND(NOT(OR(IF($H25="","",$H25)&lt;&gt;"",IF($I25="","",$I25)&lt;&gt;"",IF($J25="","",$J25)&lt;&gt;"",IF($K25="","",$K25)&lt;&gt;"",IF($L25="","",$L25)&lt;&gt;"",IF($M25="","",$M25)&lt;&gt;"")),IF($N25="","",$N25)=""),"— Ainda sem critérios preenchidos. —",_xlfn.TEXTJOIN(" ",TRUE(),$Q25,$T25,$W25,$AA25,IF(IF($N25="","",$N25)&lt;&gt;"",$AB25&amp;" "&amp;IF($N25="","",$N25),""))))</f>
        <v>— Ainda sem critérios preenchidos. —</v>
      </c>
      <c r="Q25" s="33" t="str">
        <f aca="false">IF(OR(IF($H25="","",$H25)&lt;&gt;"",IF($I25="","",$I25)&lt;&gt;"",IF($J25="","",$J25)&lt;&gt;"",IF($K25="","",$K25)&lt;&gt;"",IF($L25="","",$L25)&lt;&gt;"",IF($M25="","",$M25)&lt;&gt;""),INDEX(DADOS!$C:$C,(15+(MATCH(IF($H25="","(sem aproveitamento)",$H25),DADOS!$I$6:$I$11,0)-1)*3+MOD(ROW()+1,3))),"")</f>
        <v/>
      </c>
      <c r="R25" s="33" t="str">
        <f aca="false">IF(((LEN(_xlfn.TEXTJOIN(",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melhorar")),INDEX(DADOS!$C:$C,(48+MATCH(IF($K25="","",$K25),DADOS!$E$6:$E$9,0)-1)),"")))-LEN(SUBSTITUTE(_xlfn.TEXTJOIN(",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melhorar")),INDEX(DADOS!$C:$C,(48+MATCH(IF($K25="","",$K25),DADOS!$E$6:$E$9,0)-1)),"")),", ","")))/2)=0,_xlfn.TEXTJOIN(",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melhorar")),INDEX(DADOS!$C:$C,(48+MATCH(IF($K25="","",$K25),DADOS!$E$6:$E$9,0)-1)),"")),SUBSTITUTE(_xlfn.TEXTJOIN(",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melhorar")),INDEX(DADOS!$C:$C,(48+MATCH(IF($K25="","",$K25),DADOS!$E$6:$E$9,0)-1)),"")),", "," e ",((LEN(_xlfn.TEXTJOIN(",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melhorar")),INDEX(DADOS!$C:$C,(48+MATCH(IF($K25="","",$K25),DADOS!$E$6:$E$9,0)-1)),"")))-LEN(SUBSTITUTE(_xlfn.TEXTJOIN(", ",TRUE(),IF(AND(IF($I25="","",$I25)&lt;&gt;"",NOT(IF($I25="","",$I25)="Reduzido")),INDEX(DADOS!$C:$C,(36+MATCH(IF($I25="","",$I25),DADOS!$C$6:$C$9,0)-1)),""),IF(AND(IF($J25="","",$J25)&lt;&gt;"",NOT(IF($J25="","",$J25)="Reduzida")),INDEX(DADOS!$C:$C,(42+MATCH(IF($J25="","",$J25),DADOS!$D$6:$D$9,0)-1)),""),IF(AND(IF($K25="","",$K25)&lt;&gt;"",NOT(IF($K25="","",$K25)="A melhorar")),INDEX(DADOS!$C:$C,(48+MATCH(IF($K25="","",$K25),DADOS!$E$6:$E$9,0)-1)),"")),", ","")))/2)))</f>
        <v/>
      </c>
      <c r="S25" s="33" t="str">
        <f aca="false">IF(((LEN(_xlfn.TEXTJOIN(",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melhorar"),INDEX(DADOS!$C:$C,(48+MATCH(IF($K25="","",$K25),DADOS!$E$6:$E$9,0)-1)),"")))-LEN(SUBSTITUTE(_xlfn.TEXTJOIN(",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melhorar"),INDEX(DADOS!$C:$C,(48+MATCH(IF($K25="","",$K25),DADOS!$E$6:$E$9,0)-1)),"")),", ","")))/2)=0,_xlfn.TEXTJOIN(",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melhorar"),INDEX(DADOS!$C:$C,(48+MATCH(IF($K25="","",$K25),DADOS!$E$6:$E$9,0)-1)),"")),SUBSTITUTE(_xlfn.TEXTJOIN(",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melhorar"),INDEX(DADOS!$C:$C,(48+MATCH(IF($K25="","",$K25),DADOS!$E$6:$E$9,0)-1)),"")),", "," e ",((LEN(_xlfn.TEXTJOIN(",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melhorar"),INDEX(DADOS!$C:$C,(48+MATCH(IF($K25="","",$K25),DADOS!$E$6:$E$9,0)-1)),"")))-LEN(SUBSTITUTE(_xlfn.TEXTJOIN(", ",TRUE(),IF(AND(IF($I25="","",$I25)&lt;&gt;"",IF($I25="","",$I25)="Reduzido"),INDEX(DADOS!$C:$C,(36+MATCH(IF($I25="","",$I25),DADOS!$C$6:$C$9,0)-1)),""),IF(AND(IF($J25="","",$J25)&lt;&gt;"",IF($J25="","",$J25)="Reduzida"),INDEX(DADOS!$C:$C,(42+MATCH(IF($J25="","",$J25),DADOS!$D$6:$D$9,0)-1)),""),IF(AND(IF($K25="","",$K25)&lt;&gt;"",IF($K25="","",$K25)="A melhorar"),INDEX(DADOS!$C:$C,(48+MATCH(IF($K25="","",$K25),DADOS!$E$6:$E$9,0)-1)),"")),", ","")))/2)))</f>
        <v/>
      </c>
      <c r="T25" s="33" t="str">
        <f aca="false">IF(AND($R25="",$S25=""),"",IF($S25="",INDEX(DADOS!$B:$B,(MOD(ROW()+3,3)+67))&amp;$R25&amp;INDEX(DADOS!$C:$C,(MOD(ROW()+3,3)+67)),IF($R25="",INDEX(DADOS!$B:$B,(MOD(ROW()+3,3)+72))&amp;$S25&amp;INDEX(DADOS!$C:$C,(MOD(ROW()+3,3)+72)),INDEX(DADOS!$B:$B,(MOD(ROW()+3,3)+77))&amp;$R25&amp;INDEX(DADOS!$C:$C,(MOD(ROW()+3,3)+77))&amp;$S25&amp;INDEX(DADOS!$D:$D,(MOD(ROW()+3,3)+77)))))</f>
        <v/>
      </c>
      <c r="U25" s="33" t="str">
        <f aca="false">IF(((LEN(_xlfn.TEXTJOIN(",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)-LEN(SUBSTITUTE(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,", ","")))/2)=0,_xlfn.TEXTJOIN(",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,SUBSTITUTE(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,", "," e ",((LEN(_xlfn.TEXTJOIN(",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)-LEN(SUBSTITUTE(_xlfn.TEXTJOIN(", ",TRUE(),IF(AND(IF($L25="","",$L25)&lt;&gt;"",NOT(IF($L25="","",$L25)="Regrediu")),INDEX(DADOS!$C:$C,(54+MATCH(IF($L25="","",$L25),DADOS!$F$6:$F$9,0)-1)),""),IF(AND(IF($M25="","",$M25)&lt;&gt;"",NOT(IF($M25="","",$M25)="Irregular")),INDEX(DADOS!$C:$C,(60+MATCH(IF($M25="","",$M25),DADOS!$G$6:$G$9,0)-1)),"")),", ","")))/2)))</f>
        <v/>
      </c>
      <c r="V25" s="33" t="str">
        <f aca="false">IF(((LEN(_xlfn.TEXTJOIN(",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)-LEN(SUBSTITUTE(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,", ","")))/2)=0,_xlfn.TEXTJOIN(",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,SUBSTITUTE(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,", "," e ",((LEN(_xlfn.TEXTJOIN(",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)-LEN(SUBSTITUTE(_xlfn.TEXTJOIN(", ",TRUE(),IF(AND(IF($L25="","",$L25)&lt;&gt;"",IF($L25="","",$L25)="Regrediu"),INDEX(DADOS!$C:$C,(54+MATCH(IF($L25="","",$L25),DADOS!$F$6:$F$9,0)-1)),""),IF(AND(IF($M25="","",$M25)&lt;&gt;"",IF($M25="","",$M25)="Irregular"),INDEX(DADOS!$C:$C,(60+MATCH(IF($M25="","",$M25),DADOS!$G$6:$G$9,0)-1)),"")),", ","")))/2)))</f>
        <v/>
      </c>
      <c r="W25" s="33" t="str">
        <f aca="false">IF(AND($U25="",$V25=""),"",IF($V25="",INDEX(DADOS!$B:$B,(MOD(ROW()+7,3)+83))&amp;$U25&amp;INDEX(DADOS!$C:$C,(MOD(ROW()+7,3)+83)),IF($U25="",INDEX(DADOS!$B:$B,(MOD(ROW()+7,3)+88))&amp;$V25&amp;INDEX(DADOS!$C:$C,(MOD(ROW()+7,3)+88)),INDEX(DADOS!$B:$B,(MOD(ROW()+7,3)+93))&amp;$U25&amp;INDEX(DADOS!$C:$C,(MOD(ROW()+7,3)+93))&amp;$V25&amp;INDEX(DADOS!$D:$D,(MOD(ROW()+7,3)+93)))))</f>
        <v/>
      </c>
      <c r="X25" s="34" t="n">
        <f aca="false">--(OR(IF($H25="","",$H25)="Insuficiente",IF($H25="","",$H25)="Suficiente"))+--(IF($I25="","",$I25)="Reduzido")+--(IF($J25="","",$J25)="Reduzida")+--(IF($K25="","",$K25)="A melhorar")+--(IF($L25="","",$L25)="Regrediu")+--(IF($M25="","",$M25)="Irregular")</f>
        <v>0</v>
      </c>
      <c r="Y25" s="34" t="n">
        <f aca="false">IF(OR(IF($H25="","",$H25)="Insuficiente",IF($H25="","",$H25)="Suficiente"),1,IF(IF($I25="","",$I25)="Reduzido",2,IF(IF($J25="","",$J25)="Reduzida",3,IF(IF($K25="","",$K25)="A melhorar",4,IF(IF($L25="","",$L25)="Regrediu",5,IF(IF($M25="","",$M25)="Irregular",6,0))))))</f>
        <v>0</v>
      </c>
      <c r="Z25" s="33" t="str">
        <f aca="false">IF(((LEN(_xlfn.TEXTJOIN(",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assiduidade","")))-LEN(SUBSTITUTE(_xlfn.TEXTJOIN(",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assiduidade","")),", ","")))/2)=0,_xlfn.TEXTJOIN(",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assiduidade","")),SUBSTITUTE(_xlfn.TEXTJOIN(",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assiduidade","")),", "," e ",((LEN(_xlfn.TEXTJOIN(",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assiduidade","")))-LEN(SUBSTITUTE(_xlfn.TEXTJOIN(", ",TRUE(),IF(OR(IF($H25="","",$H25)="Insuficiente",IF($H25="","",$H25)="Suficiente"),"o aproveitamento",""),IF(IF($I25="","",$I25)="Reduzido","o empenho",""),IF(IF($J25="","",$J25)="Reduzida","a participação",""),IF(IF($K25="","",$K25)="A melhorar","o comportamento",""),IF(IF($L25="","",$L25)="Regrediu","a evolução",""),IF(IF($M25="","",$M25)="Irregular","a assiduidade","")),", ","")))/2)))</f>
        <v/>
      </c>
      <c r="AA25" s="33" t="str">
        <f aca="false">IF(OR(IF($H25="","",$H25)&lt;&gt;"",IF($I25="","",$I25)&lt;&gt;"",IF($J25="","",$J25)&lt;&gt;"",IF($K25="","",$K25)&lt;&gt;"",IF($L25="","",$L25)&lt;&gt;"",IF($M25="","",$M25)&lt;&gt;""),IF($X25=0,INDEX(DADOS!$B:$B,(MOD(ROW()+17+0,5)+99)),IF($X25=1,CHOOSE($Y25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25&amp;INDEX(DADOS!$C:$C,(MOD(ROW()+17,3)+111)))),"")</f>
        <v/>
      </c>
      <c r="AB25" s="33" t="str">
        <f aca="false">INDEX(DADOS!$B:$B,(MOD(ROW()+19,5)+116))</f>
        <v>Destaca-se igualmente:</v>
      </c>
      <c r="AC25" s="34" t="n">
        <f aca="false">SUBTOTAL(103,$G$8:G25)</f>
        <v>18</v>
      </c>
      <c r="AD25" s="34" t="str">
        <f aca="false">IF($G25="","",C25&amp;"|"&amp;D25&amp;"|"&amp;E25&amp;"|"&amp;$G25)</f>
        <v>8.º A|Ciências|3.º Período|Beatriz Nunes</v>
      </c>
    </row>
    <row r="26" customFormat="false" ht="120" hidden="false" customHeight="true" outlineLevel="0" collapsed="false">
      <c r="B26" s="28" t="str">
        <f aca="false">IF(BASE!B4="","",BASE!B4)</f>
        <v>2026/2027</v>
      </c>
      <c r="C26" s="28" t="str">
        <f aca="false">IF(BASE!C13="","",BASE!C13)</f>
        <v>8.º B</v>
      </c>
      <c r="D26" s="28" t="str">
        <f aca="false">IF(BASE!F14="","",BASE!F14)</f>
        <v>Português</v>
      </c>
      <c r="E26" s="28" t="s">
        <v>66</v>
      </c>
      <c r="F26" s="28" t="n">
        <v>1</v>
      </c>
      <c r="G26" s="29" t="str">
        <f aca="false">IF(BASE!$C$14="","",BASE!$C$14)</f>
        <v>Eduardo Lima</v>
      </c>
      <c r="H26" s="30" t="s">
        <v>82</v>
      </c>
      <c r="I26" s="30" t="s">
        <v>68</v>
      </c>
      <c r="J26" s="30" t="s">
        <v>75</v>
      </c>
      <c r="K26" s="30" t="s">
        <v>68</v>
      </c>
      <c r="L26" s="30" t="s">
        <v>70</v>
      </c>
      <c r="M26" s="30" t="s">
        <v>77</v>
      </c>
      <c r="N26" s="31"/>
      <c r="O26" s="32" t="str">
        <f aca="false">IF($G26="","",IF(AND(NOT(OR(IF($H26="","",$H26)&lt;&gt;"",IF($I26="","",$I26)&lt;&gt;"",IF($J26="","",$J26)&lt;&gt;"",IF($K26="","",$K26)&lt;&gt;"",IF($L26="","",$L26)&lt;&gt;"",IF($M26="","",$M26)&lt;&gt;"")),IF($N26="","",$N26)=""),"— Ainda sem critérios preenchidos. —",_xlfn.TEXTJOIN(" ",TRUE(),$Q26,$T26,$W26,$AA26,IF(IF($N26="","",$N26)&lt;&gt;"",$AB26&amp;" "&amp;IF($N26="","",$N26),""))))</f>
        <v>O aluno apresentou um aproveitamento excelente ao longo do período, com resultados destacados. Destacou-se ainda por revelar um empenho muito elevado, uma participação muito ativa e um comportamento exemplar ao longo do período. Ao longo do período, registou uma evolução favorável e uma assiduidade exemplar. Espera-se que este percurso positivo se mantenha nas próximas etapas.</v>
      </c>
      <c r="Q26" s="33" t="str">
        <f aca="false">IF(OR(IF($H26="","",$H26)&lt;&gt;"",IF($I26="","",$I26)&lt;&gt;"",IF($J26="","",$J26)&lt;&gt;"",IF($K26="","",$K26)&lt;&gt;"",IF($L26="","",$L26)&lt;&gt;"",IF($M26="","",$M26)&lt;&gt;""),INDEX(DADOS!$C:$C,(15+(MATCH(IF($H26="","(sem aproveitamento)",$H26),DADOS!$I$6:$I$11,0)-1)*3+MOD(ROW()+1,3))),"")</f>
        <v>O aluno apresentou um aproveitamento excelente ao longo do período, com resultados destacados.</v>
      </c>
      <c r="R26" s="33" t="str">
        <f aca="false">IF(((LEN(_xlfn.TEXTJOIN(",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melhorar")),INDEX(DADOS!$C:$C,(48+MATCH(IF($K26="","",$K26),DADOS!$E$6:$E$9,0)-1)),"")))-LEN(SUBSTITUTE(_xlfn.TEXTJOIN(",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melhorar")),INDEX(DADOS!$C:$C,(48+MATCH(IF($K26="","",$K26),DADOS!$E$6:$E$9,0)-1)),"")),", ","")))/2)=0,_xlfn.TEXTJOIN(",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melhorar")),INDEX(DADOS!$C:$C,(48+MATCH(IF($K26="","",$K26),DADOS!$E$6:$E$9,0)-1)),"")),SUBSTITUTE(_xlfn.TEXTJOIN(",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melhorar")),INDEX(DADOS!$C:$C,(48+MATCH(IF($K26="","",$K26),DADOS!$E$6:$E$9,0)-1)),"")),", "," e ",((LEN(_xlfn.TEXTJOIN(",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melhorar")),INDEX(DADOS!$C:$C,(48+MATCH(IF($K26="","",$K26),DADOS!$E$6:$E$9,0)-1)),"")))-LEN(SUBSTITUTE(_xlfn.TEXTJOIN(", ",TRUE(),IF(AND(IF($I26="","",$I26)&lt;&gt;"",NOT(IF($I26="","",$I26)="Reduzido")),INDEX(DADOS!$C:$C,(36+MATCH(IF($I26="","",$I26),DADOS!$C$6:$C$9,0)-1)),""),IF(AND(IF($J26="","",$J26)&lt;&gt;"",NOT(IF($J26="","",$J26)="Reduzida")),INDEX(DADOS!$C:$C,(42+MATCH(IF($J26="","",$J26),DADOS!$D$6:$D$9,0)-1)),""),IF(AND(IF($K26="","",$K26)&lt;&gt;"",NOT(IF($K26="","",$K26)="A melhorar")),INDEX(DADOS!$C:$C,(48+MATCH(IF($K26="","",$K26),DADOS!$E$6:$E$9,0)-1)),"")),", ","")))/2)))</f>
        <v>um empenho muito elevado, uma participação muito ativa e um comportamento exemplar</v>
      </c>
      <c r="S26" s="33" t="str">
        <f aca="false">IF(((LEN(_xlfn.TEXTJOIN(",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melhorar"),INDEX(DADOS!$C:$C,(48+MATCH(IF($K26="","",$K26),DADOS!$E$6:$E$9,0)-1)),"")))-LEN(SUBSTITUTE(_xlfn.TEXTJOIN(",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melhorar"),INDEX(DADOS!$C:$C,(48+MATCH(IF($K26="","",$K26),DADOS!$E$6:$E$9,0)-1)),"")),", ","")))/2)=0,_xlfn.TEXTJOIN(",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melhorar"),INDEX(DADOS!$C:$C,(48+MATCH(IF($K26="","",$K26),DADOS!$E$6:$E$9,0)-1)),"")),SUBSTITUTE(_xlfn.TEXTJOIN(",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melhorar"),INDEX(DADOS!$C:$C,(48+MATCH(IF($K26="","",$K26),DADOS!$E$6:$E$9,0)-1)),"")),", "," e ",((LEN(_xlfn.TEXTJOIN(",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melhorar"),INDEX(DADOS!$C:$C,(48+MATCH(IF($K26="","",$K26),DADOS!$E$6:$E$9,0)-1)),"")))-LEN(SUBSTITUTE(_xlfn.TEXTJOIN(", ",TRUE(),IF(AND(IF($I26="","",$I26)&lt;&gt;"",IF($I26="","",$I26)="Reduzido"),INDEX(DADOS!$C:$C,(36+MATCH(IF($I26="","",$I26),DADOS!$C$6:$C$9,0)-1)),""),IF(AND(IF($J26="","",$J26)&lt;&gt;"",IF($J26="","",$J26)="Reduzida"),INDEX(DADOS!$C:$C,(42+MATCH(IF($J26="","",$J26),DADOS!$D$6:$D$9,0)-1)),""),IF(AND(IF($K26="","",$K26)&lt;&gt;"",IF($K26="","",$K26)="A melhorar"),INDEX(DADOS!$C:$C,(48+MATCH(IF($K26="","",$K26),DADOS!$E$6:$E$9,0)-1)),"")),", ","")))/2)))</f>
        <v/>
      </c>
      <c r="T26" s="33" t="str">
        <f aca="false">IF(AND($R26="",$S26=""),"",IF($S26="",INDEX(DADOS!$B:$B,(MOD(ROW()+3,3)+67))&amp;$R26&amp;INDEX(DADOS!$C:$C,(MOD(ROW()+3,3)+67)),IF($R26="",INDEX(DADOS!$B:$B,(MOD(ROW()+3,3)+72))&amp;$S26&amp;INDEX(DADOS!$C:$C,(MOD(ROW()+3,3)+72)),INDEX(DADOS!$B:$B,(MOD(ROW()+3,3)+77))&amp;$R26&amp;INDEX(DADOS!$C:$C,(MOD(ROW()+3,3)+77))&amp;$S26&amp;INDEX(DADOS!$D:$D,(MOD(ROW()+3,3)+77)))))</f>
        <v>Destacou-se ainda por revelar um empenho muito elevado, uma participação muito ativa e um comportamento exemplar ao longo do período.</v>
      </c>
      <c r="U26" s="33" t="str">
        <f aca="false">IF(((LEN(_xlfn.TEXTJOIN(",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)-LEN(SUBSTITUTE(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,", ","")))/2)=0,_xlfn.TEXTJOIN(",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,SUBSTITUTE(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,", "," e ",((LEN(_xlfn.TEXTJOIN(",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)-LEN(SUBSTITUTE(_xlfn.TEXTJOIN(", ",TRUE(),IF(AND(IF($L26="","",$L26)&lt;&gt;"",NOT(IF($L26="","",$L26)="Regrediu")),INDEX(DADOS!$C:$C,(54+MATCH(IF($L26="","",$L26),DADOS!$F$6:$F$9,0)-1)),""),IF(AND(IF($M26="","",$M26)&lt;&gt;"",NOT(IF($M26="","",$M26)="Irregular")),INDEX(DADOS!$C:$C,(60+MATCH(IF($M26="","",$M26),DADOS!$G$6:$G$9,0)-1)),"")),", ","")))/2)))</f>
        <v>uma evolução favorável e uma assiduidade exemplar</v>
      </c>
      <c r="V26" s="33" t="str">
        <f aca="false">IF(((LEN(_xlfn.TEXTJOIN(",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)-LEN(SUBSTITUTE(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,", ","")))/2)=0,_xlfn.TEXTJOIN(",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,SUBSTITUTE(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,", "," e ",((LEN(_xlfn.TEXTJOIN(",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)-LEN(SUBSTITUTE(_xlfn.TEXTJOIN(", ",TRUE(),IF(AND(IF($L26="","",$L26)&lt;&gt;"",IF($L26="","",$L26)="Regrediu"),INDEX(DADOS!$C:$C,(54+MATCH(IF($L26="","",$L26),DADOS!$F$6:$F$9,0)-1)),""),IF(AND(IF($M26="","",$M26)&lt;&gt;"",IF($M26="","",$M26)="Irregular"),INDEX(DADOS!$C:$C,(60+MATCH(IF($M26="","",$M26),DADOS!$G$6:$G$9,0)-1)),"")),", ","")))/2)))</f>
        <v/>
      </c>
      <c r="W26" s="33" t="str">
        <f aca="false">IF(AND($U26="",$V26=""),"",IF($V26="",INDEX(DADOS!$B:$B,(MOD(ROW()+7,3)+83))&amp;$U26&amp;INDEX(DADOS!$C:$C,(MOD(ROW()+7,3)+83)),IF($U26="",INDEX(DADOS!$B:$B,(MOD(ROW()+7,3)+88))&amp;$V26&amp;INDEX(DADOS!$C:$C,(MOD(ROW()+7,3)+88)),INDEX(DADOS!$B:$B,(MOD(ROW()+7,3)+93))&amp;$U26&amp;INDEX(DADOS!$C:$C,(MOD(ROW()+7,3)+93))&amp;$V26&amp;INDEX(DADOS!$D:$D,(MOD(ROW()+7,3)+93)))))</f>
        <v>Ao longo do período, registou uma evolução favorável e uma assiduidade exemplar.</v>
      </c>
      <c r="X26" s="34" t="n">
        <f aca="false">--(OR(IF($H26="","",$H26)="Insuficiente",IF($H26="","",$H26)="Suficiente"))+--(IF($I26="","",$I26)="Reduzido")+--(IF($J26="","",$J26)="Reduzida")+--(IF($K26="","",$K26)="A melhorar")+--(IF($L26="","",$L26)="Regrediu")+--(IF($M26="","",$M26)="Irregular")</f>
        <v>0</v>
      </c>
      <c r="Y26" s="34" t="n">
        <f aca="false">IF(OR(IF($H26="","",$H26)="Insuficiente",IF($H26="","",$H26)="Suficiente"),1,IF(IF($I26="","",$I26)="Reduzido",2,IF(IF($J26="","",$J26)="Reduzida",3,IF(IF($K26="","",$K26)="A melhorar",4,IF(IF($L26="","",$L26)="Regrediu",5,IF(IF($M26="","",$M26)="Irregular",6,0))))))</f>
        <v>0</v>
      </c>
      <c r="Z26" s="33" t="str">
        <f aca="false">IF(((LEN(_xlfn.TEXTJOIN(",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assiduidade","")))-LEN(SUBSTITUTE(_xlfn.TEXTJOIN(",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assiduidade","")),", ","")))/2)=0,_xlfn.TEXTJOIN(",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assiduidade","")),SUBSTITUTE(_xlfn.TEXTJOIN(",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assiduidade","")),", "," e ",((LEN(_xlfn.TEXTJOIN(",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assiduidade","")))-LEN(SUBSTITUTE(_xlfn.TEXTJOIN(", ",TRUE(),IF(OR(IF($H26="","",$H26)="Insuficiente",IF($H26="","",$H26)="Suficiente"),"o aproveitamento",""),IF(IF($I26="","",$I26)="Reduzido","o empenho",""),IF(IF($J26="","",$J26)="Reduzida","a participação",""),IF(IF($K26="","",$K26)="A melhorar","o comportamento",""),IF(IF($L26="","",$L26)="Regrediu","a evolução",""),IF(IF($M26="","",$M26)="Irregular","a assiduidade","")),", ","")))/2)))</f>
        <v/>
      </c>
      <c r="AA26" s="33" t="str">
        <f aca="false">IF(OR(IF($H26="","",$H26)&lt;&gt;"",IF($I26="","",$I26)&lt;&gt;"",IF($J26="","",$J26)&lt;&gt;"",IF($K26="","",$K26)&lt;&gt;"",IF($L26="","",$L26)&lt;&gt;"",IF($M26="","",$M26)&lt;&gt;""),IF($X26=0,INDEX(DADOS!$B:$B,(MOD(ROW()+17+0,5)+99)),IF($X26=1,CHOOSE($Y26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26&amp;INDEX(DADOS!$C:$C,(MOD(ROW()+17,3)+111)))),"")</f>
        <v>Espera-se que este percurso positivo se mantenha nas próximas etapas.</v>
      </c>
      <c r="AB26" s="33" t="str">
        <f aca="false">INDEX(DADOS!$B:$B,(MOD(ROW()+19,5)+116))</f>
        <v>Importa ainda destacar:</v>
      </c>
      <c r="AC26" s="34" t="n">
        <f aca="false">SUBTOTAL(103,$G$8:G26)</f>
        <v>19</v>
      </c>
      <c r="AD26" s="34" t="str">
        <f aca="false">IF($G26="","",C26&amp;"|"&amp;D26&amp;"|"&amp;E26&amp;"|"&amp;$G26)</f>
        <v>8.º B|Português|1.º Período|Eduardo Lima</v>
      </c>
    </row>
    <row r="27" customFormat="false" ht="120" hidden="false" customHeight="true" outlineLevel="0" collapsed="false">
      <c r="B27" s="28" t="str">
        <f aca="false">IF(BASE!B4="","",BASE!B4)</f>
        <v>2026/2027</v>
      </c>
      <c r="C27" s="28" t="str">
        <f aca="false">IF(BASE!C13="","",BASE!C13)</f>
        <v>8.º B</v>
      </c>
      <c r="D27" s="28" t="str">
        <f aca="false">IF(BASE!F14="","",BASE!F14)</f>
        <v>Português</v>
      </c>
      <c r="E27" s="28" t="s">
        <v>66</v>
      </c>
      <c r="F27" s="28" t="n">
        <v>2</v>
      </c>
      <c r="G27" s="29" t="str">
        <f aca="false">IF(BASE!$C$15="","",BASE!$C$15)</f>
        <v>Filipa Sousa</v>
      </c>
      <c r="H27" s="30" t="s">
        <v>71</v>
      </c>
      <c r="I27" s="30" t="s">
        <v>71</v>
      </c>
      <c r="J27" s="30" t="s">
        <v>83</v>
      </c>
      <c r="K27" s="30" t="s">
        <v>72</v>
      </c>
      <c r="L27" s="30" t="s">
        <v>80</v>
      </c>
      <c r="M27" s="30" t="s">
        <v>84</v>
      </c>
      <c r="N27" s="31"/>
      <c r="O27" s="32" t="str">
        <f aca="false">IF($G27="","",IF(AND(NOT(OR(IF($H27="","",$H27)&lt;&gt;"",IF($I27="","",$I27)&lt;&gt;"",IF($J27="","",$J27)&lt;&gt;"",IF($K27="","",$K27)&lt;&gt;"",IF($L27="","",$L27)&lt;&gt;"",IF($M27="","",$M27)&lt;&gt;"")),IF($N27="","",$N27)=""),"— Ainda sem critérios preenchidos. —",_xlfn.TEXTJOIN(" ",TRUE(),$Q27,$T27,$W27,$AA27,IF(IF($N27="","",$N27)&lt;&gt;"",$AB27&amp;" "&amp;IF($N27="","",$N27),""))))</f>
        <v>Ao longo do período, o aproveitamento situou-se num nível suficiente, com margem para consolidar aprendizagens. Apesar de revelar um empenho suficiente e um comportamento adequado, apresentou uma participação reduzida, aspetos a que deverá dar atenção. De destacar uma evolução estável, ainda que com uma assiduidade irregular, que importa corrigir. Importa trabalhar o aproveitamento, a participação e a assiduidade, de forma a promover uma evolução mais positiva.</v>
      </c>
      <c r="Q27" s="33" t="str">
        <f aca="false">IF(OR(IF($H27="","",$H27)&lt;&gt;"",IF($I27="","",$I27)&lt;&gt;"",IF($J27="","",$J27)&lt;&gt;"",IF($K27="","",$K27)&lt;&gt;"",IF($L27="","",$L27)&lt;&gt;"",IF($M27="","",$M27)&lt;&gt;""),INDEX(DADOS!$C:$C,(15+(MATCH(IF($H27="","(sem aproveitamento)",$H27),DADOS!$I$6:$I$11,0)-1)*3+MOD(ROW()+1,3))),"")</f>
        <v>Ao longo do período, o aproveitamento situou-se num nível suficiente, com margem para consolidar aprendizagens.</v>
      </c>
      <c r="R27" s="33" t="str">
        <f aca="false">IF(((LEN(_xlfn.TEXTJOIN(",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melhorar")),INDEX(DADOS!$C:$C,(48+MATCH(IF($K27="","",$K27),DADOS!$E$6:$E$9,0)-1)),"")))-LEN(SUBSTITUTE(_xlfn.TEXTJOIN(",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melhorar")),INDEX(DADOS!$C:$C,(48+MATCH(IF($K27="","",$K27),DADOS!$E$6:$E$9,0)-1)),"")),", ","")))/2)=0,_xlfn.TEXTJOIN(",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melhorar")),INDEX(DADOS!$C:$C,(48+MATCH(IF($K27="","",$K27),DADOS!$E$6:$E$9,0)-1)),"")),SUBSTITUTE(_xlfn.TEXTJOIN(",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melhorar")),INDEX(DADOS!$C:$C,(48+MATCH(IF($K27="","",$K27),DADOS!$E$6:$E$9,0)-1)),"")),", "," e ",((LEN(_xlfn.TEXTJOIN(",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melhorar")),INDEX(DADOS!$C:$C,(48+MATCH(IF($K27="","",$K27),DADOS!$E$6:$E$9,0)-1)),"")))-LEN(SUBSTITUTE(_xlfn.TEXTJOIN(", ",TRUE(),IF(AND(IF($I27="","",$I27)&lt;&gt;"",NOT(IF($I27="","",$I27)="Reduzido")),INDEX(DADOS!$C:$C,(36+MATCH(IF($I27="","",$I27),DADOS!$C$6:$C$9,0)-1)),""),IF(AND(IF($J27="","",$J27)&lt;&gt;"",NOT(IF($J27="","",$J27)="Reduzida")),INDEX(DADOS!$C:$C,(42+MATCH(IF($J27="","",$J27),DADOS!$D$6:$D$9,0)-1)),""),IF(AND(IF($K27="","",$K27)&lt;&gt;"",NOT(IF($K27="","",$K27)="A melhorar")),INDEX(DADOS!$C:$C,(48+MATCH(IF($K27="","",$K27),DADOS!$E$6:$E$9,0)-1)),"")),", ","")))/2)))</f>
        <v>um empenho suficiente e um comportamento adequado</v>
      </c>
      <c r="S27" s="33" t="str">
        <f aca="false">IF(((LEN(_xlfn.TEXTJOIN(",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melhorar"),INDEX(DADOS!$C:$C,(48+MATCH(IF($K27="","",$K27),DADOS!$E$6:$E$9,0)-1)),"")))-LEN(SUBSTITUTE(_xlfn.TEXTJOIN(",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melhorar"),INDEX(DADOS!$C:$C,(48+MATCH(IF($K27="","",$K27),DADOS!$E$6:$E$9,0)-1)),"")),", ","")))/2)=0,_xlfn.TEXTJOIN(",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melhorar"),INDEX(DADOS!$C:$C,(48+MATCH(IF($K27="","",$K27),DADOS!$E$6:$E$9,0)-1)),"")),SUBSTITUTE(_xlfn.TEXTJOIN(",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melhorar"),INDEX(DADOS!$C:$C,(48+MATCH(IF($K27="","",$K27),DADOS!$E$6:$E$9,0)-1)),"")),", "," e ",((LEN(_xlfn.TEXTJOIN(",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melhorar"),INDEX(DADOS!$C:$C,(48+MATCH(IF($K27="","",$K27),DADOS!$E$6:$E$9,0)-1)),"")))-LEN(SUBSTITUTE(_xlfn.TEXTJOIN(", ",TRUE(),IF(AND(IF($I27="","",$I27)&lt;&gt;"",IF($I27="","",$I27)="Reduzido"),INDEX(DADOS!$C:$C,(36+MATCH(IF($I27="","",$I27),DADOS!$C$6:$C$9,0)-1)),""),IF(AND(IF($J27="","",$J27)&lt;&gt;"",IF($J27="","",$J27)="Reduzida"),INDEX(DADOS!$C:$C,(42+MATCH(IF($J27="","",$J27),DADOS!$D$6:$D$9,0)-1)),""),IF(AND(IF($K27="","",$K27)&lt;&gt;"",IF($K27="","",$K27)="A melhorar"),INDEX(DADOS!$C:$C,(48+MATCH(IF($K27="","",$K27),DADOS!$E$6:$E$9,0)-1)),"")),", ","")))/2)))</f>
        <v>uma participação reduzida</v>
      </c>
      <c r="T27" s="33" t="str">
        <f aca="false">IF(AND($R27="",$S27=""),"",IF($S27="",INDEX(DADOS!$B:$B,(MOD(ROW()+3,3)+67))&amp;$R27&amp;INDEX(DADOS!$C:$C,(MOD(ROW()+3,3)+67)),IF($R27="",INDEX(DADOS!$B:$B,(MOD(ROW()+3,3)+72))&amp;$S27&amp;INDEX(DADOS!$C:$C,(MOD(ROW()+3,3)+72)),INDEX(DADOS!$B:$B,(MOD(ROW()+3,3)+77))&amp;$R27&amp;INDEX(DADOS!$C:$C,(MOD(ROW()+3,3)+77))&amp;$S27&amp;INDEX(DADOS!$D:$D,(MOD(ROW()+3,3)+77)))))</f>
        <v>Apesar de revelar um empenho suficiente e um comportamento adequado, apresentou uma participação reduzida, aspetos a que deverá dar atenção.</v>
      </c>
      <c r="U27" s="33" t="str">
        <f aca="false">IF(((LEN(_xlfn.TEXTJOIN(",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)-LEN(SUBSTITUTE(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,", ","")))/2)=0,_xlfn.TEXTJOIN(",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,SUBSTITUTE(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,", "," e ",((LEN(_xlfn.TEXTJOIN(",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)-LEN(SUBSTITUTE(_xlfn.TEXTJOIN(", ",TRUE(),IF(AND(IF($L27="","",$L27)&lt;&gt;"",NOT(IF($L27="","",$L27)="Regrediu")),INDEX(DADOS!$C:$C,(54+MATCH(IF($L27="","",$L27),DADOS!$F$6:$F$9,0)-1)),""),IF(AND(IF($M27="","",$M27)&lt;&gt;"",NOT(IF($M27="","",$M27)="Irregular")),INDEX(DADOS!$C:$C,(60+MATCH(IF($M27="","",$M27),DADOS!$G$6:$G$9,0)-1)),"")),", ","")))/2)))</f>
        <v>uma evolução estável</v>
      </c>
      <c r="V27" s="33" t="str">
        <f aca="false">IF(((LEN(_xlfn.TEXTJOIN(",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)-LEN(SUBSTITUTE(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,", ","")))/2)=0,_xlfn.TEXTJOIN(",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,SUBSTITUTE(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,", "," e ",((LEN(_xlfn.TEXTJOIN(",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)-LEN(SUBSTITUTE(_xlfn.TEXTJOIN(", ",TRUE(),IF(AND(IF($L27="","",$L27)&lt;&gt;"",IF($L27="","",$L27)="Regrediu"),INDEX(DADOS!$C:$C,(54+MATCH(IF($L27="","",$L27),DADOS!$F$6:$F$9,0)-1)),""),IF(AND(IF($M27="","",$M27)&lt;&gt;"",IF($M27="","",$M27)="Irregular"),INDEX(DADOS!$C:$C,(60+MATCH(IF($M27="","",$M27),DADOS!$G$6:$G$9,0)-1)),"")),", ","")))/2)))</f>
        <v>uma assiduidade irregular</v>
      </c>
      <c r="W27" s="33" t="str">
        <f aca="false">IF(AND($U27="",$V27=""),"",IF($V27="",INDEX(DADOS!$B:$B,(MOD(ROW()+7,3)+83))&amp;$U27&amp;INDEX(DADOS!$C:$C,(MOD(ROW()+7,3)+83)),IF($U27="",INDEX(DADOS!$B:$B,(MOD(ROW()+7,3)+88))&amp;$V27&amp;INDEX(DADOS!$C:$C,(MOD(ROW()+7,3)+88)),INDEX(DADOS!$B:$B,(MOD(ROW()+7,3)+93))&amp;$U27&amp;INDEX(DADOS!$C:$C,(MOD(ROW()+7,3)+93))&amp;$V27&amp;INDEX(DADOS!$D:$D,(MOD(ROW()+7,3)+93)))))</f>
        <v>De destacar uma evolução estável, ainda que com uma assiduidade irregular, que importa corrigir.</v>
      </c>
      <c r="X27" s="34" t="n">
        <f aca="false">--(OR(IF($H27="","",$H27)="Insuficiente",IF($H27="","",$H27)="Suficiente"))+--(IF($I27="","",$I27)="Reduzido")+--(IF($J27="","",$J27)="Reduzida")+--(IF($K27="","",$K27)="A melhorar")+--(IF($L27="","",$L27)="Regrediu")+--(IF($M27="","",$M27)="Irregular")</f>
        <v>3</v>
      </c>
      <c r="Y27" s="34" t="n">
        <f aca="false">IF(OR(IF($H27="","",$H27)="Insuficiente",IF($H27="","",$H27)="Suficiente"),1,IF(IF($I27="","",$I27)="Reduzido",2,IF(IF($J27="","",$J27)="Reduzida",3,IF(IF($K27="","",$K27)="A melhorar",4,IF(IF($L27="","",$L27)="Regrediu",5,IF(IF($M27="","",$M27)="Irregular",6,0))))))</f>
        <v>1</v>
      </c>
      <c r="Z27" s="33" t="str">
        <f aca="false">IF(((LEN(_xlfn.TEXTJOIN(",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assiduidade","")))-LEN(SUBSTITUTE(_xlfn.TEXTJOIN(",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assiduidade","")),", ","")))/2)=0,_xlfn.TEXTJOIN(",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assiduidade","")),SUBSTITUTE(_xlfn.TEXTJOIN(",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assiduidade","")),", "," e ",((LEN(_xlfn.TEXTJOIN(",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assiduidade","")))-LEN(SUBSTITUTE(_xlfn.TEXTJOIN(", ",TRUE(),IF(OR(IF($H27="","",$H27)="Insuficiente",IF($H27="","",$H27)="Suficiente"),"o aproveitamento",""),IF(IF($I27="","",$I27)="Reduzido","o empenho",""),IF(IF($J27="","",$J27)="Reduzida","a participação",""),IF(IF($K27="","",$K27)="A melhorar","o comportamento",""),IF(IF($L27="","",$L27)="Regrediu","a evolução",""),IF(IF($M27="","",$M27)="Irregular","a assiduidade","")),", ","")))/2)))</f>
        <v>o aproveitamento, a participação e a assiduidade</v>
      </c>
      <c r="AA27" s="33" t="str">
        <f aca="false">IF(OR(IF($H27="","",$H27)&lt;&gt;"",IF($I27="","",$I27)&lt;&gt;"",IF($J27="","",$J27)&lt;&gt;"",IF($K27="","",$K27)&lt;&gt;"",IF($L27="","",$L27)&lt;&gt;"",IF($M27="","",$M27)&lt;&gt;""),IF($X27=0,INDEX(DADOS!$B:$B,(MOD(ROW()+17+0,5)+99)),IF($X27=1,CHOOSE($Y27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27&amp;INDEX(DADOS!$C:$C,(MOD(ROW()+17,3)+111)))),"")</f>
        <v>Importa trabalhar o aproveitamento, a participação e a assiduidade, de forma a promover uma evolução mais positiva.</v>
      </c>
      <c r="AB27" s="33" t="str">
        <f aca="false">INDEX(DADOS!$B:$B,(MOD(ROW()+19,5)+116))</f>
        <v>De salientar também:</v>
      </c>
      <c r="AC27" s="34" t="n">
        <f aca="false">SUBTOTAL(103,$G$8:G27)</f>
        <v>20</v>
      </c>
      <c r="AD27" s="34" t="str">
        <f aca="false">IF($G27="","",C27&amp;"|"&amp;D27&amp;"|"&amp;E27&amp;"|"&amp;$G27)</f>
        <v>8.º B|Português|1.º Período|Filipa Sousa</v>
      </c>
    </row>
    <row r="28" customFormat="false" ht="120" hidden="false" customHeight="true" outlineLevel="0" collapsed="false">
      <c r="B28" s="28" t="str">
        <f aca="false">IF(BASE!B4="","",BASE!B4)</f>
        <v>2026/2027</v>
      </c>
      <c r="C28" s="28" t="str">
        <f aca="false">IF(BASE!C13="","",BASE!C13)</f>
        <v>8.º B</v>
      </c>
      <c r="D28" s="28" t="str">
        <f aca="false">IF(BASE!F14="","",BASE!F14)</f>
        <v>Português</v>
      </c>
      <c r="E28" s="28" t="s">
        <v>66</v>
      </c>
      <c r="F28" s="28" t="n">
        <v>3</v>
      </c>
      <c r="G28" s="29" t="str">
        <f aca="false">IF(BASE!$C$16="","",BASE!$C$16)</f>
        <v>Gonçalo Mota</v>
      </c>
      <c r="H28" s="30"/>
      <c r="I28" s="30"/>
      <c r="J28" s="30"/>
      <c r="K28" s="30"/>
      <c r="L28" s="30"/>
      <c r="M28" s="30"/>
      <c r="N28" s="31"/>
      <c r="O28" s="32" t="str">
        <f aca="false">IF($G28="","",IF(AND(NOT(OR(IF($H28="","",$H28)&lt;&gt;"",IF($I28="","",$I28)&lt;&gt;"",IF($J28="","",$J28)&lt;&gt;"",IF($K28="","",$K28)&lt;&gt;"",IF($L28="","",$L28)&lt;&gt;"",IF($M28="","",$M28)&lt;&gt;"")),IF($N28="","",$N28)=""),"— Ainda sem critérios preenchidos. —",_xlfn.TEXTJOIN(" ",TRUE(),$Q28,$T28,$W28,$AA28,IF(IF($N28="","",$N28)&lt;&gt;"",$AB28&amp;" "&amp;IF($N28="","",$N28),""))))</f>
        <v>— Ainda sem critérios preenchidos. —</v>
      </c>
      <c r="Q28" s="33" t="str">
        <f aca="false">IF(OR(IF($H28="","",$H28)&lt;&gt;"",IF($I28="","",$I28)&lt;&gt;"",IF($J28="","",$J28)&lt;&gt;"",IF($K28="","",$K28)&lt;&gt;"",IF($L28="","",$L28)&lt;&gt;"",IF($M28="","",$M28)&lt;&gt;""),INDEX(DADOS!$C:$C,(15+(MATCH(IF($H28="","(sem aproveitamento)",$H28),DADOS!$I$6:$I$11,0)-1)*3+MOD(ROW()+1,3))),"")</f>
        <v/>
      </c>
      <c r="R28" s="33" t="str">
        <f aca="false">IF(((LEN(_xlfn.TEXTJOIN(",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melhorar")),INDEX(DADOS!$C:$C,(48+MATCH(IF($K28="","",$K28),DADOS!$E$6:$E$9,0)-1)),"")))-LEN(SUBSTITUTE(_xlfn.TEXTJOIN(",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melhorar")),INDEX(DADOS!$C:$C,(48+MATCH(IF($K28="","",$K28),DADOS!$E$6:$E$9,0)-1)),"")),", ","")))/2)=0,_xlfn.TEXTJOIN(",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melhorar")),INDEX(DADOS!$C:$C,(48+MATCH(IF($K28="","",$K28),DADOS!$E$6:$E$9,0)-1)),"")),SUBSTITUTE(_xlfn.TEXTJOIN(",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melhorar")),INDEX(DADOS!$C:$C,(48+MATCH(IF($K28="","",$K28),DADOS!$E$6:$E$9,0)-1)),"")),", "," e ",((LEN(_xlfn.TEXTJOIN(",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melhorar")),INDEX(DADOS!$C:$C,(48+MATCH(IF($K28="","",$K28),DADOS!$E$6:$E$9,0)-1)),"")))-LEN(SUBSTITUTE(_xlfn.TEXTJOIN(", ",TRUE(),IF(AND(IF($I28="","",$I28)&lt;&gt;"",NOT(IF($I28="","",$I28)="Reduzido")),INDEX(DADOS!$C:$C,(36+MATCH(IF($I28="","",$I28),DADOS!$C$6:$C$9,0)-1)),""),IF(AND(IF($J28="","",$J28)&lt;&gt;"",NOT(IF($J28="","",$J28)="Reduzida")),INDEX(DADOS!$C:$C,(42+MATCH(IF($J28="","",$J28),DADOS!$D$6:$D$9,0)-1)),""),IF(AND(IF($K28="","",$K28)&lt;&gt;"",NOT(IF($K28="","",$K28)="A melhorar")),INDEX(DADOS!$C:$C,(48+MATCH(IF($K28="","",$K28),DADOS!$E$6:$E$9,0)-1)),"")),", ","")))/2)))</f>
        <v/>
      </c>
      <c r="S28" s="33" t="str">
        <f aca="false">IF(((LEN(_xlfn.TEXTJOIN(",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melhorar"),INDEX(DADOS!$C:$C,(48+MATCH(IF($K28="","",$K28),DADOS!$E$6:$E$9,0)-1)),"")))-LEN(SUBSTITUTE(_xlfn.TEXTJOIN(",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melhorar"),INDEX(DADOS!$C:$C,(48+MATCH(IF($K28="","",$K28),DADOS!$E$6:$E$9,0)-1)),"")),", ","")))/2)=0,_xlfn.TEXTJOIN(",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melhorar"),INDEX(DADOS!$C:$C,(48+MATCH(IF($K28="","",$K28),DADOS!$E$6:$E$9,0)-1)),"")),SUBSTITUTE(_xlfn.TEXTJOIN(",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melhorar"),INDEX(DADOS!$C:$C,(48+MATCH(IF($K28="","",$K28),DADOS!$E$6:$E$9,0)-1)),"")),", "," e ",((LEN(_xlfn.TEXTJOIN(",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melhorar"),INDEX(DADOS!$C:$C,(48+MATCH(IF($K28="","",$K28),DADOS!$E$6:$E$9,0)-1)),"")))-LEN(SUBSTITUTE(_xlfn.TEXTJOIN(", ",TRUE(),IF(AND(IF($I28="","",$I28)&lt;&gt;"",IF($I28="","",$I28)="Reduzido"),INDEX(DADOS!$C:$C,(36+MATCH(IF($I28="","",$I28),DADOS!$C$6:$C$9,0)-1)),""),IF(AND(IF($J28="","",$J28)&lt;&gt;"",IF($J28="","",$J28)="Reduzida"),INDEX(DADOS!$C:$C,(42+MATCH(IF($J28="","",$J28),DADOS!$D$6:$D$9,0)-1)),""),IF(AND(IF($K28="","",$K28)&lt;&gt;"",IF($K28="","",$K28)="A melhorar"),INDEX(DADOS!$C:$C,(48+MATCH(IF($K28="","",$K28),DADOS!$E$6:$E$9,0)-1)),"")),", ","")))/2)))</f>
        <v/>
      </c>
      <c r="T28" s="33" t="str">
        <f aca="false">IF(AND($R28="",$S28=""),"",IF($S28="",INDEX(DADOS!$B:$B,(MOD(ROW()+3,3)+67))&amp;$R28&amp;INDEX(DADOS!$C:$C,(MOD(ROW()+3,3)+67)),IF($R28="",INDEX(DADOS!$B:$B,(MOD(ROW()+3,3)+72))&amp;$S28&amp;INDEX(DADOS!$C:$C,(MOD(ROW()+3,3)+72)),INDEX(DADOS!$B:$B,(MOD(ROW()+3,3)+77))&amp;$R28&amp;INDEX(DADOS!$C:$C,(MOD(ROW()+3,3)+77))&amp;$S28&amp;INDEX(DADOS!$D:$D,(MOD(ROW()+3,3)+77)))))</f>
        <v/>
      </c>
      <c r="U28" s="33" t="str">
        <f aca="false">IF(((LEN(_xlfn.TEXTJOIN(",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)-LEN(SUBSTITUTE(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,", ","")))/2)=0,_xlfn.TEXTJOIN(",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,SUBSTITUTE(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,", "," e ",((LEN(_xlfn.TEXTJOIN(",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)-LEN(SUBSTITUTE(_xlfn.TEXTJOIN(", ",TRUE(),IF(AND(IF($L28="","",$L28)&lt;&gt;"",NOT(IF($L28="","",$L28)="Regrediu")),INDEX(DADOS!$C:$C,(54+MATCH(IF($L28="","",$L28),DADOS!$F$6:$F$9,0)-1)),""),IF(AND(IF($M28="","",$M28)&lt;&gt;"",NOT(IF($M28="","",$M28)="Irregular")),INDEX(DADOS!$C:$C,(60+MATCH(IF($M28="","",$M28),DADOS!$G$6:$G$9,0)-1)),"")),", ","")))/2)))</f>
        <v/>
      </c>
      <c r="V28" s="33" t="str">
        <f aca="false">IF(((LEN(_xlfn.TEXTJOIN(",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)-LEN(SUBSTITUTE(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,", ","")))/2)=0,_xlfn.TEXTJOIN(",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,SUBSTITUTE(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,", "," e ",((LEN(_xlfn.TEXTJOIN(",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)-LEN(SUBSTITUTE(_xlfn.TEXTJOIN(", ",TRUE(),IF(AND(IF($L28="","",$L28)&lt;&gt;"",IF($L28="","",$L28)="Regrediu"),INDEX(DADOS!$C:$C,(54+MATCH(IF($L28="","",$L28),DADOS!$F$6:$F$9,0)-1)),""),IF(AND(IF($M28="","",$M28)&lt;&gt;"",IF($M28="","",$M28)="Irregular"),INDEX(DADOS!$C:$C,(60+MATCH(IF($M28="","",$M28),DADOS!$G$6:$G$9,0)-1)),"")),", ","")))/2)))</f>
        <v/>
      </c>
      <c r="W28" s="33" t="str">
        <f aca="false">IF(AND($U28="",$V28=""),"",IF($V28="",INDEX(DADOS!$B:$B,(MOD(ROW()+7,3)+83))&amp;$U28&amp;INDEX(DADOS!$C:$C,(MOD(ROW()+7,3)+83)),IF($U28="",INDEX(DADOS!$B:$B,(MOD(ROW()+7,3)+88))&amp;$V28&amp;INDEX(DADOS!$C:$C,(MOD(ROW()+7,3)+88)),INDEX(DADOS!$B:$B,(MOD(ROW()+7,3)+93))&amp;$U28&amp;INDEX(DADOS!$C:$C,(MOD(ROW()+7,3)+93))&amp;$V28&amp;INDEX(DADOS!$D:$D,(MOD(ROW()+7,3)+93)))))</f>
        <v/>
      </c>
      <c r="X28" s="34" t="n">
        <f aca="false">--(OR(IF($H28="","",$H28)="Insuficiente",IF($H28="","",$H28)="Suficiente"))+--(IF($I28="","",$I28)="Reduzido")+--(IF($J28="","",$J28)="Reduzida")+--(IF($K28="","",$K28)="A melhorar")+--(IF($L28="","",$L28)="Regrediu")+--(IF($M28="","",$M28)="Irregular")</f>
        <v>0</v>
      </c>
      <c r="Y28" s="34" t="n">
        <f aca="false">IF(OR(IF($H28="","",$H28)="Insuficiente",IF($H28="","",$H28)="Suficiente"),1,IF(IF($I28="","",$I28)="Reduzido",2,IF(IF($J28="","",$J28)="Reduzida",3,IF(IF($K28="","",$K28)="A melhorar",4,IF(IF($L28="","",$L28)="Regrediu",5,IF(IF($M28="","",$M28)="Irregular",6,0))))))</f>
        <v>0</v>
      </c>
      <c r="Z28" s="33" t="str">
        <f aca="false">IF(((LEN(_xlfn.TEXTJOIN(",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assiduidade","")))-LEN(SUBSTITUTE(_xlfn.TEXTJOIN(",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assiduidade","")),", ","")))/2)=0,_xlfn.TEXTJOIN(",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assiduidade","")),SUBSTITUTE(_xlfn.TEXTJOIN(",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assiduidade","")),", "," e ",((LEN(_xlfn.TEXTJOIN(",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assiduidade","")))-LEN(SUBSTITUTE(_xlfn.TEXTJOIN(", ",TRUE(),IF(OR(IF($H28="","",$H28)="Insuficiente",IF($H28="","",$H28)="Suficiente"),"o aproveitamento",""),IF(IF($I28="","",$I28)="Reduzido","o empenho",""),IF(IF($J28="","",$J28)="Reduzida","a participação",""),IF(IF($K28="","",$K28)="A melhorar","o comportamento",""),IF(IF($L28="","",$L28)="Regrediu","a evolução",""),IF(IF($M28="","",$M28)="Irregular","a assiduidade","")),", ","")))/2)))</f>
        <v/>
      </c>
      <c r="AA28" s="33" t="str">
        <f aca="false">IF(OR(IF($H28="","",$H28)&lt;&gt;"",IF($I28="","",$I28)&lt;&gt;"",IF($J28="","",$J28)&lt;&gt;"",IF($K28="","",$K28)&lt;&gt;"",IF($L28="","",$L28)&lt;&gt;"",IF($M28="","",$M28)&lt;&gt;""),IF($X28=0,INDEX(DADOS!$B:$B,(MOD(ROW()+17+0,5)+99)),IF($X28=1,CHOOSE($Y28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28&amp;INDEX(DADOS!$C:$C,(MOD(ROW()+17,3)+111)))),"")</f>
        <v/>
      </c>
      <c r="AB28" s="33" t="str">
        <f aca="false">INDEX(DADOS!$B:$B,(MOD(ROW()+19,5)+116))</f>
        <v>Regista-se ainda:</v>
      </c>
      <c r="AC28" s="34" t="n">
        <f aca="false">SUBTOTAL(103,$G$8:G28)</f>
        <v>21</v>
      </c>
      <c r="AD28" s="34" t="str">
        <f aca="false">IF($G28="","",C28&amp;"|"&amp;D28&amp;"|"&amp;E28&amp;"|"&amp;$G28)</f>
        <v>8.º B|Português|1.º Período|Gonçalo Mota</v>
      </c>
    </row>
    <row r="29" customFormat="false" ht="120" hidden="false" customHeight="true" outlineLevel="0" collapsed="false">
      <c r="B29" s="28" t="str">
        <f aca="false">IF(BASE!B4="","",BASE!B4)</f>
        <v>2026/2027</v>
      </c>
      <c r="C29" s="28" t="str">
        <f aca="false">IF(BASE!C13="","",BASE!C13)</f>
        <v>8.º B</v>
      </c>
      <c r="D29" s="28" t="str">
        <f aca="false">IF(BASE!F14="","",BASE!F14)</f>
        <v>Português</v>
      </c>
      <c r="E29" s="28" t="s">
        <v>74</v>
      </c>
      <c r="F29" s="28" t="n">
        <v>1</v>
      </c>
      <c r="G29" s="29" t="str">
        <f aca="false">IF(BASE!$C$14="","",BASE!$C$14)</f>
        <v>Eduardo Lima</v>
      </c>
      <c r="H29" s="30"/>
      <c r="I29" s="30"/>
      <c r="J29" s="30"/>
      <c r="K29" s="30"/>
      <c r="L29" s="30"/>
      <c r="M29" s="30"/>
      <c r="N29" s="31"/>
      <c r="O29" s="32" t="str">
        <f aca="false">IF($G29="","",IF(AND(NOT(OR(IF($H29="","",$H29)&lt;&gt;"",IF($I29="","",$I29)&lt;&gt;"",IF($J29="","",$J29)&lt;&gt;"",IF($K29="","",$K29)&lt;&gt;"",IF($L29="","",$L29)&lt;&gt;"",IF($M29="","",$M29)&lt;&gt;"")),IF($N29="","",$N29)=""),"— Ainda sem critérios preenchidos. —",_xlfn.TEXTJOIN(" ",TRUE(),$Q29,$T29,$W29,$AA29,IF(IF($N29="","",$N29)&lt;&gt;"",$AB29&amp;" "&amp;IF($N29="","",$N29),""))))</f>
        <v>— Ainda sem critérios preenchidos. —</v>
      </c>
      <c r="Q29" s="33" t="str">
        <f aca="false">IF(OR(IF($H29="","",$H29)&lt;&gt;"",IF($I29="","",$I29)&lt;&gt;"",IF($J29="","",$J29)&lt;&gt;"",IF($K29="","",$K29)&lt;&gt;"",IF($L29="","",$L29)&lt;&gt;"",IF($M29="","",$M29)&lt;&gt;""),INDEX(DADOS!$C:$C,(15+(MATCH(IF($H29="","(sem aproveitamento)",$H29),DADOS!$I$6:$I$11,0)-1)*3+MOD(ROW()+1,3))),"")</f>
        <v/>
      </c>
      <c r="R29" s="33" t="str">
        <f aca="false">IF(((LEN(_xlfn.TEXTJOIN(",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melhorar")),INDEX(DADOS!$C:$C,(48+MATCH(IF($K29="","",$K29),DADOS!$E$6:$E$9,0)-1)),"")))-LEN(SUBSTITUTE(_xlfn.TEXTJOIN(",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melhorar")),INDEX(DADOS!$C:$C,(48+MATCH(IF($K29="","",$K29),DADOS!$E$6:$E$9,0)-1)),"")),", ","")))/2)=0,_xlfn.TEXTJOIN(",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melhorar")),INDEX(DADOS!$C:$C,(48+MATCH(IF($K29="","",$K29),DADOS!$E$6:$E$9,0)-1)),"")),SUBSTITUTE(_xlfn.TEXTJOIN(",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melhorar")),INDEX(DADOS!$C:$C,(48+MATCH(IF($K29="","",$K29),DADOS!$E$6:$E$9,0)-1)),"")),", "," e ",((LEN(_xlfn.TEXTJOIN(",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melhorar")),INDEX(DADOS!$C:$C,(48+MATCH(IF($K29="","",$K29),DADOS!$E$6:$E$9,0)-1)),"")))-LEN(SUBSTITUTE(_xlfn.TEXTJOIN(", ",TRUE(),IF(AND(IF($I29="","",$I29)&lt;&gt;"",NOT(IF($I29="","",$I29)="Reduzido")),INDEX(DADOS!$C:$C,(36+MATCH(IF($I29="","",$I29),DADOS!$C$6:$C$9,0)-1)),""),IF(AND(IF($J29="","",$J29)&lt;&gt;"",NOT(IF($J29="","",$J29)="Reduzida")),INDEX(DADOS!$C:$C,(42+MATCH(IF($J29="","",$J29),DADOS!$D$6:$D$9,0)-1)),""),IF(AND(IF($K29="","",$K29)&lt;&gt;"",NOT(IF($K29="","",$K29)="A melhorar")),INDEX(DADOS!$C:$C,(48+MATCH(IF($K29="","",$K29),DADOS!$E$6:$E$9,0)-1)),"")),", ","")))/2)))</f>
        <v/>
      </c>
      <c r="S29" s="33" t="str">
        <f aca="false">IF(((LEN(_xlfn.TEXTJOIN(",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melhorar"),INDEX(DADOS!$C:$C,(48+MATCH(IF($K29="","",$K29),DADOS!$E$6:$E$9,0)-1)),"")))-LEN(SUBSTITUTE(_xlfn.TEXTJOIN(",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melhorar"),INDEX(DADOS!$C:$C,(48+MATCH(IF($K29="","",$K29),DADOS!$E$6:$E$9,0)-1)),"")),", ","")))/2)=0,_xlfn.TEXTJOIN(",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melhorar"),INDEX(DADOS!$C:$C,(48+MATCH(IF($K29="","",$K29),DADOS!$E$6:$E$9,0)-1)),"")),SUBSTITUTE(_xlfn.TEXTJOIN(",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melhorar"),INDEX(DADOS!$C:$C,(48+MATCH(IF($K29="","",$K29),DADOS!$E$6:$E$9,0)-1)),"")),", "," e ",((LEN(_xlfn.TEXTJOIN(",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melhorar"),INDEX(DADOS!$C:$C,(48+MATCH(IF($K29="","",$K29),DADOS!$E$6:$E$9,0)-1)),"")))-LEN(SUBSTITUTE(_xlfn.TEXTJOIN(", ",TRUE(),IF(AND(IF($I29="","",$I29)&lt;&gt;"",IF($I29="","",$I29)="Reduzido"),INDEX(DADOS!$C:$C,(36+MATCH(IF($I29="","",$I29),DADOS!$C$6:$C$9,0)-1)),""),IF(AND(IF($J29="","",$J29)&lt;&gt;"",IF($J29="","",$J29)="Reduzida"),INDEX(DADOS!$C:$C,(42+MATCH(IF($J29="","",$J29),DADOS!$D$6:$D$9,0)-1)),""),IF(AND(IF($K29="","",$K29)&lt;&gt;"",IF($K29="","",$K29)="A melhorar"),INDEX(DADOS!$C:$C,(48+MATCH(IF($K29="","",$K29),DADOS!$E$6:$E$9,0)-1)),"")),", ","")))/2)))</f>
        <v/>
      </c>
      <c r="T29" s="33" t="str">
        <f aca="false">IF(AND($R29="",$S29=""),"",IF($S29="",INDEX(DADOS!$B:$B,(MOD(ROW()+3,3)+67))&amp;$R29&amp;INDEX(DADOS!$C:$C,(MOD(ROW()+3,3)+67)),IF($R29="",INDEX(DADOS!$B:$B,(MOD(ROW()+3,3)+72))&amp;$S29&amp;INDEX(DADOS!$C:$C,(MOD(ROW()+3,3)+72)),INDEX(DADOS!$B:$B,(MOD(ROW()+3,3)+77))&amp;$R29&amp;INDEX(DADOS!$C:$C,(MOD(ROW()+3,3)+77))&amp;$S29&amp;INDEX(DADOS!$D:$D,(MOD(ROW()+3,3)+77)))))</f>
        <v/>
      </c>
      <c r="U29" s="33" t="str">
        <f aca="false">IF(((LEN(_xlfn.TEXTJOIN(",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)-LEN(SUBSTITUTE(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,", ","")))/2)=0,_xlfn.TEXTJOIN(",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,SUBSTITUTE(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,", "," e ",((LEN(_xlfn.TEXTJOIN(",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)-LEN(SUBSTITUTE(_xlfn.TEXTJOIN(", ",TRUE(),IF(AND(IF($L29="","",$L29)&lt;&gt;"",NOT(IF($L29="","",$L29)="Regrediu")),INDEX(DADOS!$C:$C,(54+MATCH(IF($L29="","",$L29),DADOS!$F$6:$F$9,0)-1)),""),IF(AND(IF($M29="","",$M29)&lt;&gt;"",NOT(IF($M29="","",$M29)="Irregular")),INDEX(DADOS!$C:$C,(60+MATCH(IF($M29="","",$M29),DADOS!$G$6:$G$9,0)-1)),"")),", ","")))/2)))</f>
        <v/>
      </c>
      <c r="V29" s="33" t="str">
        <f aca="false">IF(((LEN(_xlfn.TEXTJOIN(",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)-LEN(SUBSTITUTE(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,", ","")))/2)=0,_xlfn.TEXTJOIN(",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,SUBSTITUTE(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,", "," e ",((LEN(_xlfn.TEXTJOIN(",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)-LEN(SUBSTITUTE(_xlfn.TEXTJOIN(", ",TRUE(),IF(AND(IF($L29="","",$L29)&lt;&gt;"",IF($L29="","",$L29)="Regrediu"),INDEX(DADOS!$C:$C,(54+MATCH(IF($L29="","",$L29),DADOS!$F$6:$F$9,0)-1)),""),IF(AND(IF($M29="","",$M29)&lt;&gt;"",IF($M29="","",$M29)="Irregular"),INDEX(DADOS!$C:$C,(60+MATCH(IF($M29="","",$M29),DADOS!$G$6:$G$9,0)-1)),"")),", ","")))/2)))</f>
        <v/>
      </c>
      <c r="W29" s="33" t="str">
        <f aca="false">IF(AND($U29="",$V29=""),"",IF($V29="",INDEX(DADOS!$B:$B,(MOD(ROW()+7,3)+83))&amp;$U29&amp;INDEX(DADOS!$C:$C,(MOD(ROW()+7,3)+83)),IF($U29="",INDEX(DADOS!$B:$B,(MOD(ROW()+7,3)+88))&amp;$V29&amp;INDEX(DADOS!$C:$C,(MOD(ROW()+7,3)+88)),INDEX(DADOS!$B:$B,(MOD(ROW()+7,3)+93))&amp;$U29&amp;INDEX(DADOS!$C:$C,(MOD(ROW()+7,3)+93))&amp;$V29&amp;INDEX(DADOS!$D:$D,(MOD(ROW()+7,3)+93)))))</f>
        <v/>
      </c>
      <c r="X29" s="34" t="n">
        <f aca="false">--(OR(IF($H29="","",$H29)="Insuficiente",IF($H29="","",$H29)="Suficiente"))+--(IF($I29="","",$I29)="Reduzido")+--(IF($J29="","",$J29)="Reduzida")+--(IF($K29="","",$K29)="A melhorar")+--(IF($L29="","",$L29)="Regrediu")+--(IF($M29="","",$M29)="Irregular")</f>
        <v>0</v>
      </c>
      <c r="Y29" s="34" t="n">
        <f aca="false">IF(OR(IF($H29="","",$H29)="Insuficiente",IF($H29="","",$H29)="Suficiente"),1,IF(IF($I29="","",$I29)="Reduzido",2,IF(IF($J29="","",$J29)="Reduzida",3,IF(IF($K29="","",$K29)="A melhorar",4,IF(IF($L29="","",$L29)="Regrediu",5,IF(IF($M29="","",$M29)="Irregular",6,0))))))</f>
        <v>0</v>
      </c>
      <c r="Z29" s="33" t="str">
        <f aca="false">IF(((LEN(_xlfn.TEXTJOIN(",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assiduidade","")))-LEN(SUBSTITUTE(_xlfn.TEXTJOIN(",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assiduidade","")),", ","")))/2)=0,_xlfn.TEXTJOIN(",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assiduidade","")),SUBSTITUTE(_xlfn.TEXTJOIN(",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assiduidade","")),", "," e ",((LEN(_xlfn.TEXTJOIN(",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assiduidade","")))-LEN(SUBSTITUTE(_xlfn.TEXTJOIN(", ",TRUE(),IF(OR(IF($H29="","",$H29)="Insuficiente",IF($H29="","",$H29)="Suficiente"),"o aproveitamento",""),IF(IF($I29="","",$I29)="Reduzido","o empenho",""),IF(IF($J29="","",$J29)="Reduzida","a participação",""),IF(IF($K29="","",$K29)="A melhorar","o comportamento",""),IF(IF($L29="","",$L29)="Regrediu","a evolução",""),IF(IF($M29="","",$M29)="Irregular","a assiduidade","")),", ","")))/2)))</f>
        <v/>
      </c>
      <c r="AA29" s="33" t="str">
        <f aca="false">IF(OR(IF($H29="","",$H29)&lt;&gt;"",IF($I29="","",$I29)&lt;&gt;"",IF($J29="","",$J29)&lt;&gt;"",IF($K29="","",$K29)&lt;&gt;"",IF($L29="","",$L29)&lt;&gt;"",IF($M29="","",$M29)&lt;&gt;""),IF($X29=0,INDEX(DADOS!$B:$B,(MOD(ROW()+17+0,5)+99)),IF($X29=1,CHOOSE($Y29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29&amp;INDEX(DADOS!$C:$C,(MOD(ROW()+17,3)+111)))),"")</f>
        <v/>
      </c>
      <c r="AB29" s="33" t="str">
        <f aca="false">INDEX(DADOS!$B:$B,(MOD(ROW()+19,5)+116))</f>
        <v>É ainda de referir:</v>
      </c>
      <c r="AC29" s="34" t="n">
        <f aca="false">SUBTOTAL(103,$G$8:G29)</f>
        <v>22</v>
      </c>
      <c r="AD29" s="34" t="str">
        <f aca="false">IF($G29="","",C29&amp;"|"&amp;D29&amp;"|"&amp;E29&amp;"|"&amp;$G29)</f>
        <v>8.º B|Português|2.º Período|Eduardo Lima</v>
      </c>
    </row>
    <row r="30" customFormat="false" ht="120" hidden="false" customHeight="true" outlineLevel="0" collapsed="false">
      <c r="B30" s="28" t="str">
        <f aca="false">IF(BASE!B4="","",BASE!B4)</f>
        <v>2026/2027</v>
      </c>
      <c r="C30" s="28" t="str">
        <f aca="false">IF(BASE!C13="","",BASE!C13)</f>
        <v>8.º B</v>
      </c>
      <c r="D30" s="28" t="str">
        <f aca="false">IF(BASE!F14="","",BASE!F14)</f>
        <v>Português</v>
      </c>
      <c r="E30" s="28" t="s">
        <v>74</v>
      </c>
      <c r="F30" s="28" t="n">
        <v>2</v>
      </c>
      <c r="G30" s="29" t="str">
        <f aca="false">IF(BASE!$C$15="","",BASE!$C$15)</f>
        <v>Filipa Sousa</v>
      </c>
      <c r="H30" s="30"/>
      <c r="I30" s="30"/>
      <c r="J30" s="30"/>
      <c r="K30" s="30"/>
      <c r="L30" s="30"/>
      <c r="M30" s="30"/>
      <c r="N30" s="31"/>
      <c r="O30" s="32" t="str">
        <f aca="false">IF($G30="","",IF(AND(NOT(OR(IF($H30="","",$H30)&lt;&gt;"",IF($I30="","",$I30)&lt;&gt;"",IF($J30="","",$J30)&lt;&gt;"",IF($K30="","",$K30)&lt;&gt;"",IF($L30="","",$L30)&lt;&gt;"",IF($M30="","",$M30)&lt;&gt;"")),IF($N30="","",$N30)=""),"— Ainda sem critérios preenchidos. —",_xlfn.TEXTJOIN(" ",TRUE(),$Q30,$T30,$W30,$AA30,IF(IF($N30="","",$N30)&lt;&gt;"",$AB30&amp;" "&amp;IF($N30="","",$N30),""))))</f>
        <v>— Ainda sem critérios preenchidos. —</v>
      </c>
      <c r="Q30" s="33" t="str">
        <f aca="false">IF(OR(IF($H30="","",$H30)&lt;&gt;"",IF($I30="","",$I30)&lt;&gt;"",IF($J30="","",$J30)&lt;&gt;"",IF($K30="","",$K30)&lt;&gt;"",IF($L30="","",$L30)&lt;&gt;"",IF($M30="","",$M30)&lt;&gt;""),INDEX(DADOS!$C:$C,(15+(MATCH(IF($H30="","(sem aproveitamento)",$H30),DADOS!$I$6:$I$11,0)-1)*3+MOD(ROW()+1,3))),"")</f>
        <v/>
      </c>
      <c r="R30" s="33" t="str">
        <f aca="false">IF(((LEN(_xlfn.TEXTJOIN(",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melhorar")),INDEX(DADOS!$C:$C,(48+MATCH(IF($K30="","",$K30),DADOS!$E$6:$E$9,0)-1)),"")))-LEN(SUBSTITUTE(_xlfn.TEXTJOIN(",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melhorar")),INDEX(DADOS!$C:$C,(48+MATCH(IF($K30="","",$K30),DADOS!$E$6:$E$9,0)-1)),"")),", ","")))/2)=0,_xlfn.TEXTJOIN(",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melhorar")),INDEX(DADOS!$C:$C,(48+MATCH(IF($K30="","",$K30),DADOS!$E$6:$E$9,0)-1)),"")),SUBSTITUTE(_xlfn.TEXTJOIN(",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melhorar")),INDEX(DADOS!$C:$C,(48+MATCH(IF($K30="","",$K30),DADOS!$E$6:$E$9,0)-1)),"")),", "," e ",((LEN(_xlfn.TEXTJOIN(",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melhorar")),INDEX(DADOS!$C:$C,(48+MATCH(IF($K30="","",$K30),DADOS!$E$6:$E$9,0)-1)),"")))-LEN(SUBSTITUTE(_xlfn.TEXTJOIN(", ",TRUE(),IF(AND(IF($I30="","",$I30)&lt;&gt;"",NOT(IF($I30="","",$I30)="Reduzido")),INDEX(DADOS!$C:$C,(36+MATCH(IF($I30="","",$I30),DADOS!$C$6:$C$9,0)-1)),""),IF(AND(IF($J30="","",$J30)&lt;&gt;"",NOT(IF($J30="","",$J30)="Reduzida")),INDEX(DADOS!$C:$C,(42+MATCH(IF($J30="","",$J30),DADOS!$D$6:$D$9,0)-1)),""),IF(AND(IF($K30="","",$K30)&lt;&gt;"",NOT(IF($K30="","",$K30)="A melhorar")),INDEX(DADOS!$C:$C,(48+MATCH(IF($K30="","",$K30),DADOS!$E$6:$E$9,0)-1)),"")),", ","")))/2)))</f>
        <v/>
      </c>
      <c r="S30" s="33" t="str">
        <f aca="false">IF(((LEN(_xlfn.TEXTJOIN(",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melhorar"),INDEX(DADOS!$C:$C,(48+MATCH(IF($K30="","",$K30),DADOS!$E$6:$E$9,0)-1)),"")))-LEN(SUBSTITUTE(_xlfn.TEXTJOIN(",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melhorar"),INDEX(DADOS!$C:$C,(48+MATCH(IF($K30="","",$K30),DADOS!$E$6:$E$9,0)-1)),"")),", ","")))/2)=0,_xlfn.TEXTJOIN(",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melhorar"),INDEX(DADOS!$C:$C,(48+MATCH(IF($K30="","",$K30),DADOS!$E$6:$E$9,0)-1)),"")),SUBSTITUTE(_xlfn.TEXTJOIN(",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melhorar"),INDEX(DADOS!$C:$C,(48+MATCH(IF($K30="","",$K30),DADOS!$E$6:$E$9,0)-1)),"")),", "," e ",((LEN(_xlfn.TEXTJOIN(",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melhorar"),INDEX(DADOS!$C:$C,(48+MATCH(IF($K30="","",$K30),DADOS!$E$6:$E$9,0)-1)),"")))-LEN(SUBSTITUTE(_xlfn.TEXTJOIN(", ",TRUE(),IF(AND(IF($I30="","",$I30)&lt;&gt;"",IF($I30="","",$I30)="Reduzido"),INDEX(DADOS!$C:$C,(36+MATCH(IF($I30="","",$I30),DADOS!$C$6:$C$9,0)-1)),""),IF(AND(IF($J30="","",$J30)&lt;&gt;"",IF($J30="","",$J30)="Reduzida"),INDEX(DADOS!$C:$C,(42+MATCH(IF($J30="","",$J30),DADOS!$D$6:$D$9,0)-1)),""),IF(AND(IF($K30="","",$K30)&lt;&gt;"",IF($K30="","",$K30)="A melhorar"),INDEX(DADOS!$C:$C,(48+MATCH(IF($K30="","",$K30),DADOS!$E$6:$E$9,0)-1)),"")),", ","")))/2)))</f>
        <v/>
      </c>
      <c r="T30" s="33" t="str">
        <f aca="false">IF(AND($R30="",$S30=""),"",IF($S30="",INDEX(DADOS!$B:$B,(MOD(ROW()+3,3)+67))&amp;$R30&amp;INDEX(DADOS!$C:$C,(MOD(ROW()+3,3)+67)),IF($R30="",INDEX(DADOS!$B:$B,(MOD(ROW()+3,3)+72))&amp;$S30&amp;INDEX(DADOS!$C:$C,(MOD(ROW()+3,3)+72)),INDEX(DADOS!$B:$B,(MOD(ROW()+3,3)+77))&amp;$R30&amp;INDEX(DADOS!$C:$C,(MOD(ROW()+3,3)+77))&amp;$S30&amp;INDEX(DADOS!$D:$D,(MOD(ROW()+3,3)+77)))))</f>
        <v/>
      </c>
      <c r="U30" s="33" t="str">
        <f aca="false">IF(((LEN(_xlfn.TEXTJOIN(",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)-LEN(SUBSTITUTE(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,", ","")))/2)=0,_xlfn.TEXTJOIN(",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,SUBSTITUTE(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,", "," e ",((LEN(_xlfn.TEXTJOIN(",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)-LEN(SUBSTITUTE(_xlfn.TEXTJOIN(", ",TRUE(),IF(AND(IF($L30="","",$L30)&lt;&gt;"",NOT(IF($L30="","",$L30)="Regrediu")),INDEX(DADOS!$C:$C,(54+MATCH(IF($L30="","",$L30),DADOS!$F$6:$F$9,0)-1)),""),IF(AND(IF($M30="","",$M30)&lt;&gt;"",NOT(IF($M30="","",$M30)="Irregular")),INDEX(DADOS!$C:$C,(60+MATCH(IF($M30="","",$M30),DADOS!$G$6:$G$9,0)-1)),"")),", ","")))/2)))</f>
        <v/>
      </c>
      <c r="V30" s="33" t="str">
        <f aca="false">IF(((LEN(_xlfn.TEXTJOIN(",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)-LEN(SUBSTITUTE(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,", ","")))/2)=0,_xlfn.TEXTJOIN(",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,SUBSTITUTE(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,", "," e ",((LEN(_xlfn.TEXTJOIN(",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)-LEN(SUBSTITUTE(_xlfn.TEXTJOIN(", ",TRUE(),IF(AND(IF($L30="","",$L30)&lt;&gt;"",IF($L30="","",$L30)="Regrediu"),INDEX(DADOS!$C:$C,(54+MATCH(IF($L30="","",$L30),DADOS!$F$6:$F$9,0)-1)),""),IF(AND(IF($M30="","",$M30)&lt;&gt;"",IF($M30="","",$M30)="Irregular"),INDEX(DADOS!$C:$C,(60+MATCH(IF($M30="","",$M30),DADOS!$G$6:$G$9,0)-1)),"")),", ","")))/2)))</f>
        <v/>
      </c>
      <c r="W30" s="33" t="str">
        <f aca="false">IF(AND($U30="",$V30=""),"",IF($V30="",INDEX(DADOS!$B:$B,(MOD(ROW()+7,3)+83))&amp;$U30&amp;INDEX(DADOS!$C:$C,(MOD(ROW()+7,3)+83)),IF($U30="",INDEX(DADOS!$B:$B,(MOD(ROW()+7,3)+88))&amp;$V30&amp;INDEX(DADOS!$C:$C,(MOD(ROW()+7,3)+88)),INDEX(DADOS!$B:$B,(MOD(ROW()+7,3)+93))&amp;$U30&amp;INDEX(DADOS!$C:$C,(MOD(ROW()+7,3)+93))&amp;$V30&amp;INDEX(DADOS!$D:$D,(MOD(ROW()+7,3)+93)))))</f>
        <v/>
      </c>
      <c r="X30" s="34" t="n">
        <f aca="false">--(OR(IF($H30="","",$H30)="Insuficiente",IF($H30="","",$H30)="Suficiente"))+--(IF($I30="","",$I30)="Reduzido")+--(IF($J30="","",$J30)="Reduzida")+--(IF($K30="","",$K30)="A melhorar")+--(IF($L30="","",$L30)="Regrediu")+--(IF($M30="","",$M30)="Irregular")</f>
        <v>0</v>
      </c>
      <c r="Y30" s="34" t="n">
        <f aca="false">IF(OR(IF($H30="","",$H30)="Insuficiente",IF($H30="","",$H30)="Suficiente"),1,IF(IF($I30="","",$I30)="Reduzido",2,IF(IF($J30="","",$J30)="Reduzida",3,IF(IF($K30="","",$K30)="A melhorar",4,IF(IF($L30="","",$L30)="Regrediu",5,IF(IF($M30="","",$M30)="Irregular",6,0))))))</f>
        <v>0</v>
      </c>
      <c r="Z30" s="33" t="str">
        <f aca="false">IF(((LEN(_xlfn.TEXTJOIN(",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assiduidade","")))-LEN(SUBSTITUTE(_xlfn.TEXTJOIN(",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assiduidade","")),", ","")))/2)=0,_xlfn.TEXTJOIN(",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assiduidade","")),SUBSTITUTE(_xlfn.TEXTJOIN(",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assiduidade","")),", "," e ",((LEN(_xlfn.TEXTJOIN(",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assiduidade","")))-LEN(SUBSTITUTE(_xlfn.TEXTJOIN(", ",TRUE(),IF(OR(IF($H30="","",$H30)="Insuficiente",IF($H30="","",$H30)="Suficiente"),"o aproveitamento",""),IF(IF($I30="","",$I30)="Reduzido","o empenho",""),IF(IF($J30="","",$J30)="Reduzida","a participação",""),IF(IF($K30="","",$K30)="A melhorar","o comportamento",""),IF(IF($L30="","",$L30)="Regrediu","a evolução",""),IF(IF($M30="","",$M30)="Irregular","a assiduidade","")),", ","")))/2)))</f>
        <v/>
      </c>
      <c r="AA30" s="33" t="str">
        <f aca="false">IF(OR(IF($H30="","",$H30)&lt;&gt;"",IF($I30="","",$I30)&lt;&gt;"",IF($J30="","",$J30)&lt;&gt;"",IF($K30="","",$K30)&lt;&gt;"",IF($L30="","",$L30)&lt;&gt;"",IF($M30="","",$M30)&lt;&gt;""),IF($X30=0,INDEX(DADOS!$B:$B,(MOD(ROW()+17+0,5)+99)),IF($X30=1,CHOOSE($Y30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30&amp;INDEX(DADOS!$C:$C,(MOD(ROW()+17,3)+111)))),"")</f>
        <v/>
      </c>
      <c r="AB30" s="33" t="str">
        <f aca="false">INDEX(DADOS!$B:$B,(MOD(ROW()+19,5)+116))</f>
        <v>Destaca-se igualmente:</v>
      </c>
      <c r="AC30" s="34" t="n">
        <f aca="false">SUBTOTAL(103,$G$8:G30)</f>
        <v>23</v>
      </c>
      <c r="AD30" s="34" t="str">
        <f aca="false">IF($G30="","",C30&amp;"|"&amp;D30&amp;"|"&amp;E30&amp;"|"&amp;$G30)</f>
        <v>8.º B|Português|2.º Período|Filipa Sousa</v>
      </c>
    </row>
    <row r="31" customFormat="false" ht="120" hidden="false" customHeight="true" outlineLevel="0" collapsed="false">
      <c r="B31" s="28" t="str">
        <f aca="false">IF(BASE!B4="","",BASE!B4)</f>
        <v>2026/2027</v>
      </c>
      <c r="C31" s="28" t="str">
        <f aca="false">IF(BASE!C13="","",BASE!C13)</f>
        <v>8.º B</v>
      </c>
      <c r="D31" s="28" t="str">
        <f aca="false">IF(BASE!F14="","",BASE!F14)</f>
        <v>Português</v>
      </c>
      <c r="E31" s="28" t="s">
        <v>74</v>
      </c>
      <c r="F31" s="28" t="n">
        <v>3</v>
      </c>
      <c r="G31" s="29" t="str">
        <f aca="false">IF(BASE!$C$16="","",BASE!$C$16)</f>
        <v>Gonçalo Mota</v>
      </c>
      <c r="H31" s="30"/>
      <c r="I31" s="30"/>
      <c r="J31" s="30"/>
      <c r="K31" s="30"/>
      <c r="L31" s="30"/>
      <c r="M31" s="30"/>
      <c r="N31" s="31"/>
      <c r="O31" s="32" t="str">
        <f aca="false">IF($G31="","",IF(AND(NOT(OR(IF($H31="","",$H31)&lt;&gt;"",IF($I31="","",$I31)&lt;&gt;"",IF($J31="","",$J31)&lt;&gt;"",IF($K31="","",$K31)&lt;&gt;"",IF($L31="","",$L31)&lt;&gt;"",IF($M31="","",$M31)&lt;&gt;"")),IF($N31="","",$N31)=""),"— Ainda sem critérios preenchidos. —",_xlfn.TEXTJOIN(" ",TRUE(),$Q31,$T31,$W31,$AA31,IF(IF($N31="","",$N31)&lt;&gt;"",$AB31&amp;" "&amp;IF($N31="","",$N31),""))))</f>
        <v>— Ainda sem critérios preenchidos. —</v>
      </c>
      <c r="Q31" s="33" t="str">
        <f aca="false">IF(OR(IF($H31="","",$H31)&lt;&gt;"",IF($I31="","",$I31)&lt;&gt;"",IF($J31="","",$J31)&lt;&gt;"",IF($K31="","",$K31)&lt;&gt;"",IF($L31="","",$L31)&lt;&gt;"",IF($M31="","",$M31)&lt;&gt;""),INDEX(DADOS!$C:$C,(15+(MATCH(IF($H31="","(sem aproveitamento)",$H31),DADOS!$I$6:$I$11,0)-1)*3+MOD(ROW()+1,3))),"")</f>
        <v/>
      </c>
      <c r="R31" s="33" t="str">
        <f aca="false">IF(((LEN(_xlfn.TEXTJOIN(",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melhorar")),INDEX(DADOS!$C:$C,(48+MATCH(IF($K31="","",$K31),DADOS!$E$6:$E$9,0)-1)),"")))-LEN(SUBSTITUTE(_xlfn.TEXTJOIN(",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melhorar")),INDEX(DADOS!$C:$C,(48+MATCH(IF($K31="","",$K31),DADOS!$E$6:$E$9,0)-1)),"")),", ","")))/2)=0,_xlfn.TEXTJOIN(",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melhorar")),INDEX(DADOS!$C:$C,(48+MATCH(IF($K31="","",$K31),DADOS!$E$6:$E$9,0)-1)),"")),SUBSTITUTE(_xlfn.TEXTJOIN(",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melhorar")),INDEX(DADOS!$C:$C,(48+MATCH(IF($K31="","",$K31),DADOS!$E$6:$E$9,0)-1)),"")),", "," e ",((LEN(_xlfn.TEXTJOIN(",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melhorar")),INDEX(DADOS!$C:$C,(48+MATCH(IF($K31="","",$K31),DADOS!$E$6:$E$9,0)-1)),"")))-LEN(SUBSTITUTE(_xlfn.TEXTJOIN(", ",TRUE(),IF(AND(IF($I31="","",$I31)&lt;&gt;"",NOT(IF($I31="","",$I31)="Reduzido")),INDEX(DADOS!$C:$C,(36+MATCH(IF($I31="","",$I31),DADOS!$C$6:$C$9,0)-1)),""),IF(AND(IF($J31="","",$J31)&lt;&gt;"",NOT(IF($J31="","",$J31)="Reduzida")),INDEX(DADOS!$C:$C,(42+MATCH(IF($J31="","",$J31),DADOS!$D$6:$D$9,0)-1)),""),IF(AND(IF($K31="","",$K31)&lt;&gt;"",NOT(IF($K31="","",$K31)="A melhorar")),INDEX(DADOS!$C:$C,(48+MATCH(IF($K31="","",$K31),DADOS!$E$6:$E$9,0)-1)),"")),", ","")))/2)))</f>
        <v/>
      </c>
      <c r="S31" s="33" t="str">
        <f aca="false">IF(((LEN(_xlfn.TEXTJOIN(",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melhorar"),INDEX(DADOS!$C:$C,(48+MATCH(IF($K31="","",$K31),DADOS!$E$6:$E$9,0)-1)),"")))-LEN(SUBSTITUTE(_xlfn.TEXTJOIN(",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melhorar"),INDEX(DADOS!$C:$C,(48+MATCH(IF($K31="","",$K31),DADOS!$E$6:$E$9,0)-1)),"")),", ","")))/2)=0,_xlfn.TEXTJOIN(",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melhorar"),INDEX(DADOS!$C:$C,(48+MATCH(IF($K31="","",$K31),DADOS!$E$6:$E$9,0)-1)),"")),SUBSTITUTE(_xlfn.TEXTJOIN(",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melhorar"),INDEX(DADOS!$C:$C,(48+MATCH(IF($K31="","",$K31),DADOS!$E$6:$E$9,0)-1)),"")),", "," e ",((LEN(_xlfn.TEXTJOIN(",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melhorar"),INDEX(DADOS!$C:$C,(48+MATCH(IF($K31="","",$K31),DADOS!$E$6:$E$9,0)-1)),"")))-LEN(SUBSTITUTE(_xlfn.TEXTJOIN(", ",TRUE(),IF(AND(IF($I31="","",$I31)&lt;&gt;"",IF($I31="","",$I31)="Reduzido"),INDEX(DADOS!$C:$C,(36+MATCH(IF($I31="","",$I31),DADOS!$C$6:$C$9,0)-1)),""),IF(AND(IF($J31="","",$J31)&lt;&gt;"",IF($J31="","",$J31)="Reduzida"),INDEX(DADOS!$C:$C,(42+MATCH(IF($J31="","",$J31),DADOS!$D$6:$D$9,0)-1)),""),IF(AND(IF($K31="","",$K31)&lt;&gt;"",IF($K31="","",$K31)="A melhorar"),INDEX(DADOS!$C:$C,(48+MATCH(IF($K31="","",$K31),DADOS!$E$6:$E$9,0)-1)),"")),", ","")))/2)))</f>
        <v/>
      </c>
      <c r="T31" s="33" t="str">
        <f aca="false">IF(AND($R31="",$S31=""),"",IF($S31="",INDEX(DADOS!$B:$B,(MOD(ROW()+3,3)+67))&amp;$R31&amp;INDEX(DADOS!$C:$C,(MOD(ROW()+3,3)+67)),IF($R31="",INDEX(DADOS!$B:$B,(MOD(ROW()+3,3)+72))&amp;$S31&amp;INDEX(DADOS!$C:$C,(MOD(ROW()+3,3)+72)),INDEX(DADOS!$B:$B,(MOD(ROW()+3,3)+77))&amp;$R31&amp;INDEX(DADOS!$C:$C,(MOD(ROW()+3,3)+77))&amp;$S31&amp;INDEX(DADOS!$D:$D,(MOD(ROW()+3,3)+77)))))</f>
        <v/>
      </c>
      <c r="U31" s="33" t="str">
        <f aca="false">IF(((LEN(_xlfn.TEXTJOIN(",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)-LEN(SUBSTITUTE(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,", ","")))/2)=0,_xlfn.TEXTJOIN(",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,SUBSTITUTE(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,", "," e ",((LEN(_xlfn.TEXTJOIN(",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)-LEN(SUBSTITUTE(_xlfn.TEXTJOIN(", ",TRUE(),IF(AND(IF($L31="","",$L31)&lt;&gt;"",NOT(IF($L31="","",$L31)="Regrediu")),INDEX(DADOS!$C:$C,(54+MATCH(IF($L31="","",$L31),DADOS!$F$6:$F$9,0)-1)),""),IF(AND(IF($M31="","",$M31)&lt;&gt;"",NOT(IF($M31="","",$M31)="Irregular")),INDEX(DADOS!$C:$C,(60+MATCH(IF($M31="","",$M31),DADOS!$G$6:$G$9,0)-1)),"")),", ","")))/2)))</f>
        <v/>
      </c>
      <c r="V31" s="33" t="str">
        <f aca="false">IF(((LEN(_xlfn.TEXTJOIN(",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)-LEN(SUBSTITUTE(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,", ","")))/2)=0,_xlfn.TEXTJOIN(",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,SUBSTITUTE(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,", "," e ",((LEN(_xlfn.TEXTJOIN(",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)-LEN(SUBSTITUTE(_xlfn.TEXTJOIN(", ",TRUE(),IF(AND(IF($L31="","",$L31)&lt;&gt;"",IF($L31="","",$L31)="Regrediu"),INDEX(DADOS!$C:$C,(54+MATCH(IF($L31="","",$L31),DADOS!$F$6:$F$9,0)-1)),""),IF(AND(IF($M31="","",$M31)&lt;&gt;"",IF($M31="","",$M31)="Irregular"),INDEX(DADOS!$C:$C,(60+MATCH(IF($M31="","",$M31),DADOS!$G$6:$G$9,0)-1)),"")),", ","")))/2)))</f>
        <v/>
      </c>
      <c r="W31" s="33" t="str">
        <f aca="false">IF(AND($U31="",$V31=""),"",IF($V31="",INDEX(DADOS!$B:$B,(MOD(ROW()+7,3)+83))&amp;$U31&amp;INDEX(DADOS!$C:$C,(MOD(ROW()+7,3)+83)),IF($U31="",INDEX(DADOS!$B:$B,(MOD(ROW()+7,3)+88))&amp;$V31&amp;INDEX(DADOS!$C:$C,(MOD(ROW()+7,3)+88)),INDEX(DADOS!$B:$B,(MOD(ROW()+7,3)+93))&amp;$U31&amp;INDEX(DADOS!$C:$C,(MOD(ROW()+7,3)+93))&amp;$V31&amp;INDEX(DADOS!$D:$D,(MOD(ROW()+7,3)+93)))))</f>
        <v/>
      </c>
      <c r="X31" s="34" t="n">
        <f aca="false">--(OR(IF($H31="","",$H31)="Insuficiente",IF($H31="","",$H31)="Suficiente"))+--(IF($I31="","",$I31)="Reduzido")+--(IF($J31="","",$J31)="Reduzida")+--(IF($K31="","",$K31)="A melhorar")+--(IF($L31="","",$L31)="Regrediu")+--(IF($M31="","",$M31)="Irregular")</f>
        <v>0</v>
      </c>
      <c r="Y31" s="34" t="n">
        <f aca="false">IF(OR(IF($H31="","",$H31)="Insuficiente",IF($H31="","",$H31)="Suficiente"),1,IF(IF($I31="","",$I31)="Reduzido",2,IF(IF($J31="","",$J31)="Reduzida",3,IF(IF($K31="","",$K31)="A melhorar",4,IF(IF($L31="","",$L31)="Regrediu",5,IF(IF($M31="","",$M31)="Irregular",6,0))))))</f>
        <v>0</v>
      </c>
      <c r="Z31" s="33" t="str">
        <f aca="false">IF(((LEN(_xlfn.TEXTJOIN(",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assiduidade","")))-LEN(SUBSTITUTE(_xlfn.TEXTJOIN(",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assiduidade","")),", ","")))/2)=0,_xlfn.TEXTJOIN(",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assiduidade","")),SUBSTITUTE(_xlfn.TEXTJOIN(",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assiduidade","")),", "," e ",((LEN(_xlfn.TEXTJOIN(",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assiduidade","")))-LEN(SUBSTITUTE(_xlfn.TEXTJOIN(", ",TRUE(),IF(OR(IF($H31="","",$H31)="Insuficiente",IF($H31="","",$H31)="Suficiente"),"o aproveitamento",""),IF(IF($I31="","",$I31)="Reduzido","o empenho",""),IF(IF($J31="","",$J31)="Reduzida","a participação",""),IF(IF($K31="","",$K31)="A melhorar","o comportamento",""),IF(IF($L31="","",$L31)="Regrediu","a evolução",""),IF(IF($M31="","",$M31)="Irregular","a assiduidade","")),", ","")))/2)))</f>
        <v/>
      </c>
      <c r="AA31" s="33" t="str">
        <f aca="false">IF(OR(IF($H31="","",$H31)&lt;&gt;"",IF($I31="","",$I31)&lt;&gt;"",IF($J31="","",$J31)&lt;&gt;"",IF($K31="","",$K31)&lt;&gt;"",IF($L31="","",$L31)&lt;&gt;"",IF($M31="","",$M31)&lt;&gt;""),IF($X31=0,INDEX(DADOS!$B:$B,(MOD(ROW()+17+0,5)+99)),IF($X31=1,CHOOSE($Y31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31&amp;INDEX(DADOS!$C:$C,(MOD(ROW()+17,3)+111)))),"")</f>
        <v/>
      </c>
      <c r="AB31" s="33" t="str">
        <f aca="false">INDEX(DADOS!$B:$B,(MOD(ROW()+19,5)+116))</f>
        <v>Importa ainda destacar:</v>
      </c>
      <c r="AC31" s="34" t="n">
        <f aca="false">SUBTOTAL(103,$G$8:G31)</f>
        <v>24</v>
      </c>
      <c r="AD31" s="34" t="str">
        <f aca="false">IF($G31="","",C31&amp;"|"&amp;D31&amp;"|"&amp;E31&amp;"|"&amp;$G31)</f>
        <v>8.º B|Português|2.º Período|Gonçalo Mota</v>
      </c>
    </row>
    <row r="32" customFormat="false" ht="120" hidden="false" customHeight="true" outlineLevel="0" collapsed="false">
      <c r="B32" s="28" t="str">
        <f aca="false">IF(BASE!B4="","",BASE!B4)</f>
        <v>2026/2027</v>
      </c>
      <c r="C32" s="28" t="str">
        <f aca="false">IF(BASE!C13="","",BASE!C13)</f>
        <v>8.º B</v>
      </c>
      <c r="D32" s="28" t="str">
        <f aca="false">IF(BASE!F14="","",BASE!F14)</f>
        <v>Português</v>
      </c>
      <c r="E32" s="28" t="s">
        <v>79</v>
      </c>
      <c r="F32" s="28" t="n">
        <v>1</v>
      </c>
      <c r="G32" s="29" t="str">
        <f aca="false">IF(BASE!$C$14="","",BASE!$C$14)</f>
        <v>Eduardo Lima</v>
      </c>
      <c r="H32" s="30"/>
      <c r="I32" s="30"/>
      <c r="J32" s="30"/>
      <c r="K32" s="30"/>
      <c r="L32" s="30"/>
      <c r="M32" s="30"/>
      <c r="N32" s="31"/>
      <c r="O32" s="32" t="str">
        <f aca="false">IF($G32="","",IF(AND(NOT(OR(IF($H32="","",$H32)&lt;&gt;"",IF($I32="","",$I32)&lt;&gt;"",IF($J32="","",$J32)&lt;&gt;"",IF($K32="","",$K32)&lt;&gt;"",IF($L32="","",$L32)&lt;&gt;"",IF($M32="","",$M32)&lt;&gt;"")),IF($N32="","",$N32)=""),"— Ainda sem critérios preenchidos. —",_xlfn.TEXTJOIN(" ",TRUE(),$Q32,$T32,$W32,$AA32,IF(IF($N32="","",$N32)&lt;&gt;"",$AB32&amp;" "&amp;IF($N32="","",$N32),""))))</f>
        <v>— Ainda sem critérios preenchidos. —</v>
      </c>
      <c r="Q32" s="33" t="str">
        <f aca="false">IF(OR(IF($H32="","",$H32)&lt;&gt;"",IF($I32="","",$I32)&lt;&gt;"",IF($J32="","",$J32)&lt;&gt;"",IF($K32="","",$K32)&lt;&gt;"",IF($L32="","",$L32)&lt;&gt;"",IF($M32="","",$M32)&lt;&gt;""),INDEX(DADOS!$C:$C,(15+(MATCH(IF($H32="","(sem aproveitamento)",$H32),DADOS!$I$6:$I$11,0)-1)*3+MOD(ROW()+1,3))),"")</f>
        <v/>
      </c>
      <c r="R32" s="33" t="str">
        <f aca="false">IF(((LEN(_xlfn.TEXTJOIN(",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melhorar")),INDEX(DADOS!$C:$C,(48+MATCH(IF($K32="","",$K32),DADOS!$E$6:$E$9,0)-1)),"")))-LEN(SUBSTITUTE(_xlfn.TEXTJOIN(",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melhorar")),INDEX(DADOS!$C:$C,(48+MATCH(IF($K32="","",$K32),DADOS!$E$6:$E$9,0)-1)),"")),", ","")))/2)=0,_xlfn.TEXTJOIN(",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melhorar")),INDEX(DADOS!$C:$C,(48+MATCH(IF($K32="","",$K32),DADOS!$E$6:$E$9,0)-1)),"")),SUBSTITUTE(_xlfn.TEXTJOIN(",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melhorar")),INDEX(DADOS!$C:$C,(48+MATCH(IF($K32="","",$K32),DADOS!$E$6:$E$9,0)-1)),"")),", "," e ",((LEN(_xlfn.TEXTJOIN(",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melhorar")),INDEX(DADOS!$C:$C,(48+MATCH(IF($K32="","",$K32),DADOS!$E$6:$E$9,0)-1)),"")))-LEN(SUBSTITUTE(_xlfn.TEXTJOIN(", ",TRUE(),IF(AND(IF($I32="","",$I32)&lt;&gt;"",NOT(IF($I32="","",$I32)="Reduzido")),INDEX(DADOS!$C:$C,(36+MATCH(IF($I32="","",$I32),DADOS!$C$6:$C$9,0)-1)),""),IF(AND(IF($J32="","",$J32)&lt;&gt;"",NOT(IF($J32="","",$J32)="Reduzida")),INDEX(DADOS!$C:$C,(42+MATCH(IF($J32="","",$J32),DADOS!$D$6:$D$9,0)-1)),""),IF(AND(IF($K32="","",$K32)&lt;&gt;"",NOT(IF($K32="","",$K32)="A melhorar")),INDEX(DADOS!$C:$C,(48+MATCH(IF($K32="","",$K32),DADOS!$E$6:$E$9,0)-1)),"")),", ","")))/2)))</f>
        <v/>
      </c>
      <c r="S32" s="33" t="str">
        <f aca="false">IF(((LEN(_xlfn.TEXTJOIN(",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melhorar"),INDEX(DADOS!$C:$C,(48+MATCH(IF($K32="","",$K32),DADOS!$E$6:$E$9,0)-1)),"")))-LEN(SUBSTITUTE(_xlfn.TEXTJOIN(",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melhorar"),INDEX(DADOS!$C:$C,(48+MATCH(IF($K32="","",$K32),DADOS!$E$6:$E$9,0)-1)),"")),", ","")))/2)=0,_xlfn.TEXTJOIN(",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melhorar"),INDEX(DADOS!$C:$C,(48+MATCH(IF($K32="","",$K32),DADOS!$E$6:$E$9,0)-1)),"")),SUBSTITUTE(_xlfn.TEXTJOIN(",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melhorar"),INDEX(DADOS!$C:$C,(48+MATCH(IF($K32="","",$K32),DADOS!$E$6:$E$9,0)-1)),"")),", "," e ",((LEN(_xlfn.TEXTJOIN(",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melhorar"),INDEX(DADOS!$C:$C,(48+MATCH(IF($K32="","",$K32),DADOS!$E$6:$E$9,0)-1)),"")))-LEN(SUBSTITUTE(_xlfn.TEXTJOIN(", ",TRUE(),IF(AND(IF($I32="","",$I32)&lt;&gt;"",IF($I32="","",$I32)="Reduzido"),INDEX(DADOS!$C:$C,(36+MATCH(IF($I32="","",$I32),DADOS!$C$6:$C$9,0)-1)),""),IF(AND(IF($J32="","",$J32)&lt;&gt;"",IF($J32="","",$J32)="Reduzida"),INDEX(DADOS!$C:$C,(42+MATCH(IF($J32="","",$J32),DADOS!$D$6:$D$9,0)-1)),""),IF(AND(IF($K32="","",$K32)&lt;&gt;"",IF($K32="","",$K32)="A melhorar"),INDEX(DADOS!$C:$C,(48+MATCH(IF($K32="","",$K32),DADOS!$E$6:$E$9,0)-1)),"")),", ","")))/2)))</f>
        <v/>
      </c>
      <c r="T32" s="33" t="str">
        <f aca="false">IF(AND($R32="",$S32=""),"",IF($S32="",INDEX(DADOS!$B:$B,(MOD(ROW()+3,3)+67))&amp;$R32&amp;INDEX(DADOS!$C:$C,(MOD(ROW()+3,3)+67)),IF($R32="",INDEX(DADOS!$B:$B,(MOD(ROW()+3,3)+72))&amp;$S32&amp;INDEX(DADOS!$C:$C,(MOD(ROW()+3,3)+72)),INDEX(DADOS!$B:$B,(MOD(ROW()+3,3)+77))&amp;$R32&amp;INDEX(DADOS!$C:$C,(MOD(ROW()+3,3)+77))&amp;$S32&amp;INDEX(DADOS!$D:$D,(MOD(ROW()+3,3)+77)))))</f>
        <v/>
      </c>
      <c r="U32" s="33" t="str">
        <f aca="false">IF(((LEN(_xlfn.TEXTJOIN(",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)-LEN(SUBSTITUTE(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,", ","")))/2)=0,_xlfn.TEXTJOIN(",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,SUBSTITUTE(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,", "," e ",((LEN(_xlfn.TEXTJOIN(",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)-LEN(SUBSTITUTE(_xlfn.TEXTJOIN(", ",TRUE(),IF(AND(IF($L32="","",$L32)&lt;&gt;"",NOT(IF($L32="","",$L32)="Regrediu")),INDEX(DADOS!$C:$C,(54+MATCH(IF($L32="","",$L32),DADOS!$F$6:$F$9,0)-1)),""),IF(AND(IF($M32="","",$M32)&lt;&gt;"",NOT(IF($M32="","",$M32)="Irregular")),INDEX(DADOS!$C:$C,(60+MATCH(IF($M32="","",$M32),DADOS!$G$6:$G$9,0)-1)),"")),", ","")))/2)))</f>
        <v/>
      </c>
      <c r="V32" s="33" t="str">
        <f aca="false">IF(((LEN(_xlfn.TEXTJOIN(",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)-LEN(SUBSTITUTE(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,", ","")))/2)=0,_xlfn.TEXTJOIN(",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,SUBSTITUTE(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,", "," e ",((LEN(_xlfn.TEXTJOIN(",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)-LEN(SUBSTITUTE(_xlfn.TEXTJOIN(", ",TRUE(),IF(AND(IF($L32="","",$L32)&lt;&gt;"",IF($L32="","",$L32)="Regrediu"),INDEX(DADOS!$C:$C,(54+MATCH(IF($L32="","",$L32),DADOS!$F$6:$F$9,0)-1)),""),IF(AND(IF($M32="","",$M32)&lt;&gt;"",IF($M32="","",$M32)="Irregular"),INDEX(DADOS!$C:$C,(60+MATCH(IF($M32="","",$M32),DADOS!$G$6:$G$9,0)-1)),"")),", ","")))/2)))</f>
        <v/>
      </c>
      <c r="W32" s="33" t="str">
        <f aca="false">IF(AND($U32="",$V32=""),"",IF($V32="",INDEX(DADOS!$B:$B,(MOD(ROW()+7,3)+83))&amp;$U32&amp;INDEX(DADOS!$C:$C,(MOD(ROW()+7,3)+83)),IF($U32="",INDEX(DADOS!$B:$B,(MOD(ROW()+7,3)+88))&amp;$V32&amp;INDEX(DADOS!$C:$C,(MOD(ROW()+7,3)+88)),INDEX(DADOS!$B:$B,(MOD(ROW()+7,3)+93))&amp;$U32&amp;INDEX(DADOS!$C:$C,(MOD(ROW()+7,3)+93))&amp;$V32&amp;INDEX(DADOS!$D:$D,(MOD(ROW()+7,3)+93)))))</f>
        <v/>
      </c>
      <c r="X32" s="34" t="n">
        <f aca="false">--(OR(IF($H32="","",$H32)="Insuficiente",IF($H32="","",$H32)="Suficiente"))+--(IF($I32="","",$I32)="Reduzido")+--(IF($J32="","",$J32)="Reduzida")+--(IF($K32="","",$K32)="A melhorar")+--(IF($L32="","",$L32)="Regrediu")+--(IF($M32="","",$M32)="Irregular")</f>
        <v>0</v>
      </c>
      <c r="Y32" s="34" t="n">
        <f aca="false">IF(OR(IF($H32="","",$H32)="Insuficiente",IF($H32="","",$H32)="Suficiente"),1,IF(IF($I32="","",$I32)="Reduzido",2,IF(IF($J32="","",$J32)="Reduzida",3,IF(IF($K32="","",$K32)="A melhorar",4,IF(IF($L32="","",$L32)="Regrediu",5,IF(IF($M32="","",$M32)="Irregular",6,0))))))</f>
        <v>0</v>
      </c>
      <c r="Z32" s="33" t="str">
        <f aca="false">IF(((LEN(_xlfn.TEXTJOIN(",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assiduidade","")))-LEN(SUBSTITUTE(_xlfn.TEXTJOIN(",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assiduidade","")),", ","")))/2)=0,_xlfn.TEXTJOIN(",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assiduidade","")),SUBSTITUTE(_xlfn.TEXTJOIN(",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assiduidade","")),", "," e ",((LEN(_xlfn.TEXTJOIN(",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assiduidade","")))-LEN(SUBSTITUTE(_xlfn.TEXTJOIN(", ",TRUE(),IF(OR(IF($H32="","",$H32)="Insuficiente",IF($H32="","",$H32)="Suficiente"),"o aproveitamento",""),IF(IF($I32="","",$I32)="Reduzido","o empenho",""),IF(IF($J32="","",$J32)="Reduzida","a participação",""),IF(IF($K32="","",$K32)="A melhorar","o comportamento",""),IF(IF($L32="","",$L32)="Regrediu","a evolução",""),IF(IF($M32="","",$M32)="Irregular","a assiduidade","")),", ","")))/2)))</f>
        <v/>
      </c>
      <c r="AA32" s="33" t="str">
        <f aca="false">IF(OR(IF($H32="","",$H32)&lt;&gt;"",IF($I32="","",$I32)&lt;&gt;"",IF($J32="","",$J32)&lt;&gt;"",IF($K32="","",$K32)&lt;&gt;"",IF($L32="","",$L32)&lt;&gt;"",IF($M32="","",$M32)&lt;&gt;""),IF($X32=0,INDEX(DADOS!$B:$B,(MOD(ROW()+17+0,5)+99)),IF($X32=1,CHOOSE($Y32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32&amp;INDEX(DADOS!$C:$C,(MOD(ROW()+17,3)+111)))),"")</f>
        <v/>
      </c>
      <c r="AB32" s="33" t="str">
        <f aca="false">INDEX(DADOS!$B:$B,(MOD(ROW()+19,5)+116))</f>
        <v>De salientar também:</v>
      </c>
      <c r="AC32" s="34" t="n">
        <f aca="false">SUBTOTAL(103,$G$8:G32)</f>
        <v>25</v>
      </c>
      <c r="AD32" s="34" t="str">
        <f aca="false">IF($G32="","",C32&amp;"|"&amp;D32&amp;"|"&amp;E32&amp;"|"&amp;$G32)</f>
        <v>8.º B|Português|3.º Período|Eduardo Lima</v>
      </c>
    </row>
    <row r="33" customFormat="false" ht="120" hidden="false" customHeight="true" outlineLevel="0" collapsed="false">
      <c r="B33" s="28" t="str">
        <f aca="false">IF(BASE!B4="","",BASE!B4)</f>
        <v>2026/2027</v>
      </c>
      <c r="C33" s="28" t="str">
        <f aca="false">IF(BASE!C13="","",BASE!C13)</f>
        <v>8.º B</v>
      </c>
      <c r="D33" s="28" t="str">
        <f aca="false">IF(BASE!F14="","",BASE!F14)</f>
        <v>Português</v>
      </c>
      <c r="E33" s="28" t="s">
        <v>79</v>
      </c>
      <c r="F33" s="28" t="n">
        <v>2</v>
      </c>
      <c r="G33" s="29" t="str">
        <f aca="false">IF(BASE!$C$15="","",BASE!$C$15)</f>
        <v>Filipa Sousa</v>
      </c>
      <c r="H33" s="30"/>
      <c r="I33" s="30"/>
      <c r="J33" s="30"/>
      <c r="K33" s="30"/>
      <c r="L33" s="30"/>
      <c r="M33" s="30"/>
      <c r="N33" s="31"/>
      <c r="O33" s="32" t="str">
        <f aca="false">IF($G33="","",IF(AND(NOT(OR(IF($H33="","",$H33)&lt;&gt;"",IF($I33="","",$I33)&lt;&gt;"",IF($J33="","",$J33)&lt;&gt;"",IF($K33="","",$K33)&lt;&gt;"",IF($L33="","",$L33)&lt;&gt;"",IF($M33="","",$M33)&lt;&gt;"")),IF($N33="","",$N33)=""),"— Ainda sem critérios preenchidos. —",_xlfn.TEXTJOIN(" ",TRUE(),$Q33,$T33,$W33,$AA33,IF(IF($N33="","",$N33)&lt;&gt;"",$AB33&amp;" "&amp;IF($N33="","",$N33),""))))</f>
        <v>— Ainda sem critérios preenchidos. —</v>
      </c>
      <c r="Q33" s="33" t="str">
        <f aca="false">IF(OR(IF($H33="","",$H33)&lt;&gt;"",IF($I33="","",$I33)&lt;&gt;"",IF($J33="","",$J33)&lt;&gt;"",IF($K33="","",$K33)&lt;&gt;"",IF($L33="","",$L33)&lt;&gt;"",IF($M33="","",$M33)&lt;&gt;""),INDEX(DADOS!$C:$C,(15+(MATCH(IF($H33="","(sem aproveitamento)",$H33),DADOS!$I$6:$I$11,0)-1)*3+MOD(ROW()+1,3))),"")</f>
        <v/>
      </c>
      <c r="R33" s="33" t="str">
        <f aca="false">IF(((LEN(_xlfn.TEXTJOIN(",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melhorar")),INDEX(DADOS!$C:$C,(48+MATCH(IF($K33="","",$K33),DADOS!$E$6:$E$9,0)-1)),"")))-LEN(SUBSTITUTE(_xlfn.TEXTJOIN(",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melhorar")),INDEX(DADOS!$C:$C,(48+MATCH(IF($K33="","",$K33),DADOS!$E$6:$E$9,0)-1)),"")),", ","")))/2)=0,_xlfn.TEXTJOIN(",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melhorar")),INDEX(DADOS!$C:$C,(48+MATCH(IF($K33="","",$K33),DADOS!$E$6:$E$9,0)-1)),"")),SUBSTITUTE(_xlfn.TEXTJOIN(",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melhorar")),INDEX(DADOS!$C:$C,(48+MATCH(IF($K33="","",$K33),DADOS!$E$6:$E$9,0)-1)),"")),", "," e ",((LEN(_xlfn.TEXTJOIN(",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melhorar")),INDEX(DADOS!$C:$C,(48+MATCH(IF($K33="","",$K33),DADOS!$E$6:$E$9,0)-1)),"")))-LEN(SUBSTITUTE(_xlfn.TEXTJOIN(", ",TRUE(),IF(AND(IF($I33="","",$I33)&lt;&gt;"",NOT(IF($I33="","",$I33)="Reduzido")),INDEX(DADOS!$C:$C,(36+MATCH(IF($I33="","",$I33),DADOS!$C$6:$C$9,0)-1)),""),IF(AND(IF($J33="","",$J33)&lt;&gt;"",NOT(IF($J33="","",$J33)="Reduzida")),INDEX(DADOS!$C:$C,(42+MATCH(IF($J33="","",$J33),DADOS!$D$6:$D$9,0)-1)),""),IF(AND(IF($K33="","",$K33)&lt;&gt;"",NOT(IF($K33="","",$K33)="A melhorar")),INDEX(DADOS!$C:$C,(48+MATCH(IF($K33="","",$K33),DADOS!$E$6:$E$9,0)-1)),"")),", ","")))/2)))</f>
        <v/>
      </c>
      <c r="S33" s="33" t="str">
        <f aca="false">IF(((LEN(_xlfn.TEXTJOIN(",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melhorar"),INDEX(DADOS!$C:$C,(48+MATCH(IF($K33="","",$K33),DADOS!$E$6:$E$9,0)-1)),"")))-LEN(SUBSTITUTE(_xlfn.TEXTJOIN(",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melhorar"),INDEX(DADOS!$C:$C,(48+MATCH(IF($K33="","",$K33),DADOS!$E$6:$E$9,0)-1)),"")),", ","")))/2)=0,_xlfn.TEXTJOIN(",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melhorar"),INDEX(DADOS!$C:$C,(48+MATCH(IF($K33="","",$K33),DADOS!$E$6:$E$9,0)-1)),"")),SUBSTITUTE(_xlfn.TEXTJOIN(",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melhorar"),INDEX(DADOS!$C:$C,(48+MATCH(IF($K33="","",$K33),DADOS!$E$6:$E$9,0)-1)),"")),", "," e ",((LEN(_xlfn.TEXTJOIN(",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melhorar"),INDEX(DADOS!$C:$C,(48+MATCH(IF($K33="","",$K33),DADOS!$E$6:$E$9,0)-1)),"")))-LEN(SUBSTITUTE(_xlfn.TEXTJOIN(", ",TRUE(),IF(AND(IF($I33="","",$I33)&lt;&gt;"",IF($I33="","",$I33)="Reduzido"),INDEX(DADOS!$C:$C,(36+MATCH(IF($I33="","",$I33),DADOS!$C$6:$C$9,0)-1)),""),IF(AND(IF($J33="","",$J33)&lt;&gt;"",IF($J33="","",$J33)="Reduzida"),INDEX(DADOS!$C:$C,(42+MATCH(IF($J33="","",$J33),DADOS!$D$6:$D$9,0)-1)),""),IF(AND(IF($K33="","",$K33)&lt;&gt;"",IF($K33="","",$K33)="A melhorar"),INDEX(DADOS!$C:$C,(48+MATCH(IF($K33="","",$K33),DADOS!$E$6:$E$9,0)-1)),"")),", ","")))/2)))</f>
        <v/>
      </c>
      <c r="T33" s="33" t="str">
        <f aca="false">IF(AND($R33="",$S33=""),"",IF($S33="",INDEX(DADOS!$B:$B,(MOD(ROW()+3,3)+67))&amp;$R33&amp;INDEX(DADOS!$C:$C,(MOD(ROW()+3,3)+67)),IF($R33="",INDEX(DADOS!$B:$B,(MOD(ROW()+3,3)+72))&amp;$S33&amp;INDEX(DADOS!$C:$C,(MOD(ROW()+3,3)+72)),INDEX(DADOS!$B:$B,(MOD(ROW()+3,3)+77))&amp;$R33&amp;INDEX(DADOS!$C:$C,(MOD(ROW()+3,3)+77))&amp;$S33&amp;INDEX(DADOS!$D:$D,(MOD(ROW()+3,3)+77)))))</f>
        <v/>
      </c>
      <c r="U33" s="33" t="str">
        <f aca="false">IF(((LEN(_xlfn.TEXTJOIN(",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)-LEN(SUBSTITUTE(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,", ","")))/2)=0,_xlfn.TEXTJOIN(",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,SUBSTITUTE(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,", "," e ",((LEN(_xlfn.TEXTJOIN(",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)-LEN(SUBSTITUTE(_xlfn.TEXTJOIN(", ",TRUE(),IF(AND(IF($L33="","",$L33)&lt;&gt;"",NOT(IF($L33="","",$L33)="Regrediu")),INDEX(DADOS!$C:$C,(54+MATCH(IF($L33="","",$L33),DADOS!$F$6:$F$9,0)-1)),""),IF(AND(IF($M33="","",$M33)&lt;&gt;"",NOT(IF($M33="","",$M33)="Irregular")),INDEX(DADOS!$C:$C,(60+MATCH(IF($M33="","",$M33),DADOS!$G$6:$G$9,0)-1)),"")),", ","")))/2)))</f>
        <v/>
      </c>
      <c r="V33" s="33" t="str">
        <f aca="false">IF(((LEN(_xlfn.TEXTJOIN(",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)-LEN(SUBSTITUTE(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,", ","")))/2)=0,_xlfn.TEXTJOIN(",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,SUBSTITUTE(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,", "," e ",((LEN(_xlfn.TEXTJOIN(",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)-LEN(SUBSTITUTE(_xlfn.TEXTJOIN(", ",TRUE(),IF(AND(IF($L33="","",$L33)&lt;&gt;"",IF($L33="","",$L33)="Regrediu"),INDEX(DADOS!$C:$C,(54+MATCH(IF($L33="","",$L33),DADOS!$F$6:$F$9,0)-1)),""),IF(AND(IF($M33="","",$M33)&lt;&gt;"",IF($M33="","",$M33)="Irregular"),INDEX(DADOS!$C:$C,(60+MATCH(IF($M33="","",$M33),DADOS!$G$6:$G$9,0)-1)),"")),", ","")))/2)))</f>
        <v/>
      </c>
      <c r="W33" s="33" t="str">
        <f aca="false">IF(AND($U33="",$V33=""),"",IF($V33="",INDEX(DADOS!$B:$B,(MOD(ROW()+7,3)+83))&amp;$U33&amp;INDEX(DADOS!$C:$C,(MOD(ROW()+7,3)+83)),IF($U33="",INDEX(DADOS!$B:$B,(MOD(ROW()+7,3)+88))&amp;$V33&amp;INDEX(DADOS!$C:$C,(MOD(ROW()+7,3)+88)),INDEX(DADOS!$B:$B,(MOD(ROW()+7,3)+93))&amp;$U33&amp;INDEX(DADOS!$C:$C,(MOD(ROW()+7,3)+93))&amp;$V33&amp;INDEX(DADOS!$D:$D,(MOD(ROW()+7,3)+93)))))</f>
        <v/>
      </c>
      <c r="X33" s="34" t="n">
        <f aca="false">--(OR(IF($H33="","",$H33)="Insuficiente",IF($H33="","",$H33)="Suficiente"))+--(IF($I33="","",$I33)="Reduzido")+--(IF($J33="","",$J33)="Reduzida")+--(IF($K33="","",$K33)="A melhorar")+--(IF($L33="","",$L33)="Regrediu")+--(IF($M33="","",$M33)="Irregular")</f>
        <v>0</v>
      </c>
      <c r="Y33" s="34" t="n">
        <f aca="false">IF(OR(IF($H33="","",$H33)="Insuficiente",IF($H33="","",$H33)="Suficiente"),1,IF(IF($I33="","",$I33)="Reduzido",2,IF(IF($J33="","",$J33)="Reduzida",3,IF(IF($K33="","",$K33)="A melhorar",4,IF(IF($L33="","",$L33)="Regrediu",5,IF(IF($M33="","",$M33)="Irregular",6,0))))))</f>
        <v>0</v>
      </c>
      <c r="Z33" s="33" t="str">
        <f aca="false">IF(((LEN(_xlfn.TEXTJOIN(",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assiduidade","")))-LEN(SUBSTITUTE(_xlfn.TEXTJOIN(",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assiduidade","")),", ","")))/2)=0,_xlfn.TEXTJOIN(",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assiduidade","")),SUBSTITUTE(_xlfn.TEXTJOIN(",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assiduidade","")),", "," e ",((LEN(_xlfn.TEXTJOIN(",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assiduidade","")))-LEN(SUBSTITUTE(_xlfn.TEXTJOIN(", ",TRUE(),IF(OR(IF($H33="","",$H33)="Insuficiente",IF($H33="","",$H33)="Suficiente"),"o aproveitamento",""),IF(IF($I33="","",$I33)="Reduzido","o empenho",""),IF(IF($J33="","",$J33)="Reduzida","a participação",""),IF(IF($K33="","",$K33)="A melhorar","o comportamento",""),IF(IF($L33="","",$L33)="Regrediu","a evolução",""),IF(IF($M33="","",$M33)="Irregular","a assiduidade","")),", ","")))/2)))</f>
        <v/>
      </c>
      <c r="AA33" s="33" t="str">
        <f aca="false">IF(OR(IF($H33="","",$H33)&lt;&gt;"",IF($I33="","",$I33)&lt;&gt;"",IF($J33="","",$J33)&lt;&gt;"",IF($K33="","",$K33)&lt;&gt;"",IF($L33="","",$L33)&lt;&gt;"",IF($M33="","",$M33)&lt;&gt;""),IF($X33=0,INDEX(DADOS!$B:$B,(MOD(ROW()+17+0,5)+99)),IF($X33=1,CHOOSE($Y33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33&amp;INDEX(DADOS!$C:$C,(MOD(ROW()+17,3)+111)))),"")</f>
        <v/>
      </c>
      <c r="AB33" s="33" t="str">
        <f aca="false">INDEX(DADOS!$B:$B,(MOD(ROW()+19,5)+116))</f>
        <v>Regista-se ainda:</v>
      </c>
      <c r="AC33" s="34" t="n">
        <f aca="false">SUBTOTAL(103,$G$8:G33)</f>
        <v>26</v>
      </c>
      <c r="AD33" s="34" t="str">
        <f aca="false">IF($G33="","",C33&amp;"|"&amp;D33&amp;"|"&amp;E33&amp;"|"&amp;$G33)</f>
        <v>8.º B|Português|3.º Período|Filipa Sousa</v>
      </c>
    </row>
    <row r="34" customFormat="false" ht="120" hidden="false" customHeight="true" outlineLevel="0" collapsed="false">
      <c r="B34" s="28" t="str">
        <f aca="false">IF(BASE!B4="","",BASE!B4)</f>
        <v>2026/2027</v>
      </c>
      <c r="C34" s="28" t="str">
        <f aca="false">IF(BASE!C13="","",BASE!C13)</f>
        <v>8.º B</v>
      </c>
      <c r="D34" s="28" t="str">
        <f aca="false">IF(BASE!F14="","",BASE!F14)</f>
        <v>Português</v>
      </c>
      <c r="E34" s="28" t="s">
        <v>79</v>
      </c>
      <c r="F34" s="28" t="n">
        <v>3</v>
      </c>
      <c r="G34" s="29" t="str">
        <f aca="false">IF(BASE!$C$16="","",BASE!$C$16)</f>
        <v>Gonçalo Mota</v>
      </c>
      <c r="H34" s="30"/>
      <c r="I34" s="30"/>
      <c r="J34" s="30"/>
      <c r="K34" s="30"/>
      <c r="L34" s="30"/>
      <c r="M34" s="30"/>
      <c r="N34" s="31"/>
      <c r="O34" s="32" t="str">
        <f aca="false">IF($G34="","",IF(AND(NOT(OR(IF($H34="","",$H34)&lt;&gt;"",IF($I34="","",$I34)&lt;&gt;"",IF($J34="","",$J34)&lt;&gt;"",IF($K34="","",$K34)&lt;&gt;"",IF($L34="","",$L34)&lt;&gt;"",IF($M34="","",$M34)&lt;&gt;"")),IF($N34="","",$N34)=""),"— Ainda sem critérios preenchidos. —",_xlfn.TEXTJOIN(" ",TRUE(),$Q34,$T34,$W34,$AA34,IF(IF($N34="","",$N34)&lt;&gt;"",$AB34&amp;" "&amp;IF($N34="","",$N34),""))))</f>
        <v>— Ainda sem critérios preenchidos. —</v>
      </c>
      <c r="Q34" s="33" t="str">
        <f aca="false">IF(OR(IF($H34="","",$H34)&lt;&gt;"",IF($I34="","",$I34)&lt;&gt;"",IF($J34="","",$J34)&lt;&gt;"",IF($K34="","",$K34)&lt;&gt;"",IF($L34="","",$L34)&lt;&gt;"",IF($M34="","",$M34)&lt;&gt;""),INDEX(DADOS!$C:$C,(15+(MATCH(IF($H34="","(sem aproveitamento)",$H34),DADOS!$I$6:$I$11,0)-1)*3+MOD(ROW()+1,3))),"")</f>
        <v/>
      </c>
      <c r="R34" s="33" t="str">
        <f aca="false">IF(((LEN(_xlfn.TEXTJOIN(",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melhorar")),INDEX(DADOS!$C:$C,(48+MATCH(IF($K34="","",$K34),DADOS!$E$6:$E$9,0)-1)),"")))-LEN(SUBSTITUTE(_xlfn.TEXTJOIN(",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melhorar")),INDEX(DADOS!$C:$C,(48+MATCH(IF($K34="","",$K34),DADOS!$E$6:$E$9,0)-1)),"")),", ","")))/2)=0,_xlfn.TEXTJOIN(",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melhorar")),INDEX(DADOS!$C:$C,(48+MATCH(IF($K34="","",$K34),DADOS!$E$6:$E$9,0)-1)),"")),SUBSTITUTE(_xlfn.TEXTJOIN(",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melhorar")),INDEX(DADOS!$C:$C,(48+MATCH(IF($K34="","",$K34),DADOS!$E$6:$E$9,0)-1)),"")),", "," e ",((LEN(_xlfn.TEXTJOIN(",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melhorar")),INDEX(DADOS!$C:$C,(48+MATCH(IF($K34="","",$K34),DADOS!$E$6:$E$9,0)-1)),"")))-LEN(SUBSTITUTE(_xlfn.TEXTJOIN(", ",TRUE(),IF(AND(IF($I34="","",$I34)&lt;&gt;"",NOT(IF($I34="","",$I34)="Reduzido")),INDEX(DADOS!$C:$C,(36+MATCH(IF($I34="","",$I34),DADOS!$C$6:$C$9,0)-1)),""),IF(AND(IF($J34="","",$J34)&lt;&gt;"",NOT(IF($J34="","",$J34)="Reduzida")),INDEX(DADOS!$C:$C,(42+MATCH(IF($J34="","",$J34),DADOS!$D$6:$D$9,0)-1)),""),IF(AND(IF($K34="","",$K34)&lt;&gt;"",NOT(IF($K34="","",$K34)="A melhorar")),INDEX(DADOS!$C:$C,(48+MATCH(IF($K34="","",$K34),DADOS!$E$6:$E$9,0)-1)),"")),", ","")))/2)))</f>
        <v/>
      </c>
      <c r="S34" s="33" t="str">
        <f aca="false">IF(((LEN(_xlfn.TEXTJOIN(",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melhorar"),INDEX(DADOS!$C:$C,(48+MATCH(IF($K34="","",$K34),DADOS!$E$6:$E$9,0)-1)),"")))-LEN(SUBSTITUTE(_xlfn.TEXTJOIN(",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melhorar"),INDEX(DADOS!$C:$C,(48+MATCH(IF($K34="","",$K34),DADOS!$E$6:$E$9,0)-1)),"")),", ","")))/2)=0,_xlfn.TEXTJOIN(",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melhorar"),INDEX(DADOS!$C:$C,(48+MATCH(IF($K34="","",$K34),DADOS!$E$6:$E$9,0)-1)),"")),SUBSTITUTE(_xlfn.TEXTJOIN(",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melhorar"),INDEX(DADOS!$C:$C,(48+MATCH(IF($K34="","",$K34),DADOS!$E$6:$E$9,0)-1)),"")),", "," e ",((LEN(_xlfn.TEXTJOIN(",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melhorar"),INDEX(DADOS!$C:$C,(48+MATCH(IF($K34="","",$K34),DADOS!$E$6:$E$9,0)-1)),"")))-LEN(SUBSTITUTE(_xlfn.TEXTJOIN(", ",TRUE(),IF(AND(IF($I34="","",$I34)&lt;&gt;"",IF($I34="","",$I34)="Reduzido"),INDEX(DADOS!$C:$C,(36+MATCH(IF($I34="","",$I34),DADOS!$C$6:$C$9,0)-1)),""),IF(AND(IF($J34="","",$J34)&lt;&gt;"",IF($J34="","",$J34)="Reduzida"),INDEX(DADOS!$C:$C,(42+MATCH(IF($J34="","",$J34),DADOS!$D$6:$D$9,0)-1)),""),IF(AND(IF($K34="","",$K34)&lt;&gt;"",IF($K34="","",$K34)="A melhorar"),INDEX(DADOS!$C:$C,(48+MATCH(IF($K34="","",$K34),DADOS!$E$6:$E$9,0)-1)),"")),", ","")))/2)))</f>
        <v/>
      </c>
      <c r="T34" s="33" t="str">
        <f aca="false">IF(AND($R34="",$S34=""),"",IF($S34="",INDEX(DADOS!$B:$B,(MOD(ROW()+3,3)+67))&amp;$R34&amp;INDEX(DADOS!$C:$C,(MOD(ROW()+3,3)+67)),IF($R34="",INDEX(DADOS!$B:$B,(MOD(ROW()+3,3)+72))&amp;$S34&amp;INDEX(DADOS!$C:$C,(MOD(ROW()+3,3)+72)),INDEX(DADOS!$B:$B,(MOD(ROW()+3,3)+77))&amp;$R34&amp;INDEX(DADOS!$C:$C,(MOD(ROW()+3,3)+77))&amp;$S34&amp;INDEX(DADOS!$D:$D,(MOD(ROW()+3,3)+77)))))</f>
        <v/>
      </c>
      <c r="U34" s="33" t="str">
        <f aca="false">IF(((LEN(_xlfn.TEXTJOIN(",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)-LEN(SUBSTITUTE(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,", ","")))/2)=0,_xlfn.TEXTJOIN(",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,SUBSTITUTE(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,", "," e ",((LEN(_xlfn.TEXTJOIN(",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)-LEN(SUBSTITUTE(_xlfn.TEXTJOIN(", ",TRUE(),IF(AND(IF($L34="","",$L34)&lt;&gt;"",NOT(IF($L34="","",$L34)="Regrediu")),INDEX(DADOS!$C:$C,(54+MATCH(IF($L34="","",$L34),DADOS!$F$6:$F$9,0)-1)),""),IF(AND(IF($M34="","",$M34)&lt;&gt;"",NOT(IF($M34="","",$M34)="Irregular")),INDEX(DADOS!$C:$C,(60+MATCH(IF($M34="","",$M34),DADOS!$G$6:$G$9,0)-1)),"")),", ","")))/2)))</f>
        <v/>
      </c>
      <c r="V34" s="33" t="str">
        <f aca="false">IF(((LEN(_xlfn.TEXTJOIN(",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)-LEN(SUBSTITUTE(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,", ","")))/2)=0,_xlfn.TEXTJOIN(",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,SUBSTITUTE(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,", "," e ",((LEN(_xlfn.TEXTJOIN(",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)-LEN(SUBSTITUTE(_xlfn.TEXTJOIN(", ",TRUE(),IF(AND(IF($L34="","",$L34)&lt;&gt;"",IF($L34="","",$L34)="Regrediu"),INDEX(DADOS!$C:$C,(54+MATCH(IF($L34="","",$L34),DADOS!$F$6:$F$9,0)-1)),""),IF(AND(IF($M34="","",$M34)&lt;&gt;"",IF($M34="","",$M34)="Irregular"),INDEX(DADOS!$C:$C,(60+MATCH(IF($M34="","",$M34),DADOS!$G$6:$G$9,0)-1)),"")),", ","")))/2)))</f>
        <v/>
      </c>
      <c r="W34" s="33" t="str">
        <f aca="false">IF(AND($U34="",$V34=""),"",IF($V34="",INDEX(DADOS!$B:$B,(MOD(ROW()+7,3)+83))&amp;$U34&amp;INDEX(DADOS!$C:$C,(MOD(ROW()+7,3)+83)),IF($U34="",INDEX(DADOS!$B:$B,(MOD(ROW()+7,3)+88))&amp;$V34&amp;INDEX(DADOS!$C:$C,(MOD(ROW()+7,3)+88)),INDEX(DADOS!$B:$B,(MOD(ROW()+7,3)+93))&amp;$U34&amp;INDEX(DADOS!$C:$C,(MOD(ROW()+7,3)+93))&amp;$V34&amp;INDEX(DADOS!$D:$D,(MOD(ROW()+7,3)+93)))))</f>
        <v/>
      </c>
      <c r="X34" s="34" t="n">
        <f aca="false">--(OR(IF($H34="","",$H34)="Insuficiente",IF($H34="","",$H34)="Suficiente"))+--(IF($I34="","",$I34)="Reduzido")+--(IF($J34="","",$J34)="Reduzida")+--(IF($K34="","",$K34)="A melhorar")+--(IF($L34="","",$L34)="Regrediu")+--(IF($M34="","",$M34)="Irregular")</f>
        <v>0</v>
      </c>
      <c r="Y34" s="34" t="n">
        <f aca="false">IF(OR(IF($H34="","",$H34)="Insuficiente",IF($H34="","",$H34)="Suficiente"),1,IF(IF($I34="","",$I34)="Reduzido",2,IF(IF($J34="","",$J34)="Reduzida",3,IF(IF($K34="","",$K34)="A melhorar",4,IF(IF($L34="","",$L34)="Regrediu",5,IF(IF($M34="","",$M34)="Irregular",6,0))))))</f>
        <v>0</v>
      </c>
      <c r="Z34" s="33" t="str">
        <f aca="false">IF(((LEN(_xlfn.TEXTJOIN(",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assiduidade","")))-LEN(SUBSTITUTE(_xlfn.TEXTJOIN(",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assiduidade","")),", ","")))/2)=0,_xlfn.TEXTJOIN(",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assiduidade","")),SUBSTITUTE(_xlfn.TEXTJOIN(",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assiduidade","")),", "," e ",((LEN(_xlfn.TEXTJOIN(",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assiduidade","")))-LEN(SUBSTITUTE(_xlfn.TEXTJOIN(", ",TRUE(),IF(OR(IF($H34="","",$H34)="Insuficiente",IF($H34="","",$H34)="Suficiente"),"o aproveitamento",""),IF(IF($I34="","",$I34)="Reduzido","o empenho",""),IF(IF($J34="","",$J34)="Reduzida","a participação",""),IF(IF($K34="","",$K34)="A melhorar","o comportamento",""),IF(IF($L34="","",$L34)="Regrediu","a evolução",""),IF(IF($M34="","",$M34)="Irregular","a assiduidade","")),", ","")))/2)))</f>
        <v/>
      </c>
      <c r="AA34" s="33" t="str">
        <f aca="false">IF(OR(IF($H34="","",$H34)&lt;&gt;"",IF($I34="","",$I34)&lt;&gt;"",IF($J34="","",$J34)&lt;&gt;"",IF($K34="","",$K34)&lt;&gt;"",IF($L34="","",$L34)&lt;&gt;"",IF($M34="","",$M34)&lt;&gt;""),IF($X34=0,INDEX(DADOS!$B:$B,(MOD(ROW()+17+0,5)+99)),IF($X34=1,CHOOSE($Y34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34&amp;INDEX(DADOS!$C:$C,(MOD(ROW()+17,3)+111)))),"")</f>
        <v/>
      </c>
      <c r="AB34" s="33" t="str">
        <f aca="false">INDEX(DADOS!$B:$B,(MOD(ROW()+19,5)+116))</f>
        <v>É ainda de referir:</v>
      </c>
      <c r="AC34" s="34" t="n">
        <f aca="false">SUBTOTAL(103,$G$8:G34)</f>
        <v>27</v>
      </c>
      <c r="AD34" s="34" t="str">
        <f aca="false">IF($G34="","",C34&amp;"|"&amp;D34&amp;"|"&amp;E34&amp;"|"&amp;$G34)</f>
        <v>8.º B|Português|3.º Período|Gonçalo Mota</v>
      </c>
    </row>
    <row r="35" customFormat="false" ht="120" hidden="false" customHeight="true" outlineLevel="0" collapsed="false">
      <c r="B35" s="28" t="str">
        <f aca="false">IF(BASE!B4="","",BASE!B4)</f>
        <v>2026/2027</v>
      </c>
      <c r="C35" s="28" t="str">
        <f aca="false">IF(BASE!C13="","",BASE!C13)</f>
        <v>8.º B</v>
      </c>
      <c r="D35" s="28" t="str">
        <f aca="false">IF(BASE!F15="","",BASE!F15)</f>
        <v/>
      </c>
      <c r="E35" s="28" t="s">
        <v>66</v>
      </c>
      <c r="F35" s="28" t="n">
        <v>1</v>
      </c>
      <c r="G35" s="29" t="str">
        <f aca="false">IF(BASE!$C$14="","",BASE!$C$14)</f>
        <v>Eduardo Lima</v>
      </c>
      <c r="H35" s="30"/>
      <c r="I35" s="30"/>
      <c r="J35" s="30"/>
      <c r="K35" s="30"/>
      <c r="L35" s="30"/>
      <c r="M35" s="30"/>
      <c r="N35" s="31"/>
      <c r="O35" s="32" t="str">
        <f aca="false">IF($G35="","",IF(AND(NOT(OR(IF($H35="","",$H35)&lt;&gt;"",IF($I35="","",$I35)&lt;&gt;"",IF($J35="","",$J35)&lt;&gt;"",IF($K35="","",$K35)&lt;&gt;"",IF($L35="","",$L35)&lt;&gt;"",IF($M35="","",$M35)&lt;&gt;"")),IF($N35="","",$N35)=""),"— Ainda sem critérios preenchidos. —",_xlfn.TEXTJOIN(" ",TRUE(),$Q35,$T35,$W35,$AA35,IF(IF($N35="","",$N35)&lt;&gt;"",$AB35&amp;" "&amp;IF($N35="","",$N35),""))))</f>
        <v>— Ainda sem critérios preenchidos. —</v>
      </c>
      <c r="Q35" s="33" t="str">
        <f aca="false">IF(OR(IF($H35="","",$H35)&lt;&gt;"",IF($I35="","",$I35)&lt;&gt;"",IF($J35="","",$J35)&lt;&gt;"",IF($K35="","",$K35)&lt;&gt;"",IF($L35="","",$L35)&lt;&gt;"",IF($M35="","",$M35)&lt;&gt;""),INDEX(DADOS!$C:$C,(15+(MATCH(IF($H35="","(sem aproveitamento)",$H35),DADOS!$I$6:$I$11,0)-1)*3+MOD(ROW()+1,3))),"")</f>
        <v/>
      </c>
      <c r="R35" s="33" t="str">
        <f aca="false">IF(((LEN(_xlfn.TEXTJOIN(",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melhorar")),INDEX(DADOS!$C:$C,(48+MATCH(IF($K35="","",$K35),DADOS!$E$6:$E$9,0)-1)),"")))-LEN(SUBSTITUTE(_xlfn.TEXTJOIN(",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melhorar")),INDEX(DADOS!$C:$C,(48+MATCH(IF($K35="","",$K35),DADOS!$E$6:$E$9,0)-1)),"")),", ","")))/2)=0,_xlfn.TEXTJOIN(",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melhorar")),INDEX(DADOS!$C:$C,(48+MATCH(IF($K35="","",$K35),DADOS!$E$6:$E$9,0)-1)),"")),SUBSTITUTE(_xlfn.TEXTJOIN(",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melhorar")),INDEX(DADOS!$C:$C,(48+MATCH(IF($K35="","",$K35),DADOS!$E$6:$E$9,0)-1)),"")),", "," e ",((LEN(_xlfn.TEXTJOIN(",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melhorar")),INDEX(DADOS!$C:$C,(48+MATCH(IF($K35="","",$K35),DADOS!$E$6:$E$9,0)-1)),"")))-LEN(SUBSTITUTE(_xlfn.TEXTJOIN(", ",TRUE(),IF(AND(IF($I35="","",$I35)&lt;&gt;"",NOT(IF($I35="","",$I35)="Reduzido")),INDEX(DADOS!$C:$C,(36+MATCH(IF($I35="","",$I35),DADOS!$C$6:$C$9,0)-1)),""),IF(AND(IF($J35="","",$J35)&lt;&gt;"",NOT(IF($J35="","",$J35)="Reduzida")),INDEX(DADOS!$C:$C,(42+MATCH(IF($J35="","",$J35),DADOS!$D$6:$D$9,0)-1)),""),IF(AND(IF($K35="","",$K35)&lt;&gt;"",NOT(IF($K35="","",$K35)="A melhorar")),INDEX(DADOS!$C:$C,(48+MATCH(IF($K35="","",$K35),DADOS!$E$6:$E$9,0)-1)),"")),", ","")))/2)))</f>
        <v/>
      </c>
      <c r="S35" s="33" t="str">
        <f aca="false">IF(((LEN(_xlfn.TEXTJOIN(",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melhorar"),INDEX(DADOS!$C:$C,(48+MATCH(IF($K35="","",$K35),DADOS!$E$6:$E$9,0)-1)),"")))-LEN(SUBSTITUTE(_xlfn.TEXTJOIN(",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melhorar"),INDEX(DADOS!$C:$C,(48+MATCH(IF($K35="","",$K35),DADOS!$E$6:$E$9,0)-1)),"")),", ","")))/2)=0,_xlfn.TEXTJOIN(",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melhorar"),INDEX(DADOS!$C:$C,(48+MATCH(IF($K35="","",$K35),DADOS!$E$6:$E$9,0)-1)),"")),SUBSTITUTE(_xlfn.TEXTJOIN(",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melhorar"),INDEX(DADOS!$C:$C,(48+MATCH(IF($K35="","",$K35),DADOS!$E$6:$E$9,0)-1)),"")),", "," e ",((LEN(_xlfn.TEXTJOIN(",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melhorar"),INDEX(DADOS!$C:$C,(48+MATCH(IF($K35="","",$K35),DADOS!$E$6:$E$9,0)-1)),"")))-LEN(SUBSTITUTE(_xlfn.TEXTJOIN(", ",TRUE(),IF(AND(IF($I35="","",$I35)&lt;&gt;"",IF($I35="","",$I35)="Reduzido"),INDEX(DADOS!$C:$C,(36+MATCH(IF($I35="","",$I35),DADOS!$C$6:$C$9,0)-1)),""),IF(AND(IF($J35="","",$J35)&lt;&gt;"",IF($J35="","",$J35)="Reduzida"),INDEX(DADOS!$C:$C,(42+MATCH(IF($J35="","",$J35),DADOS!$D$6:$D$9,0)-1)),""),IF(AND(IF($K35="","",$K35)&lt;&gt;"",IF($K35="","",$K35)="A melhorar"),INDEX(DADOS!$C:$C,(48+MATCH(IF($K35="","",$K35),DADOS!$E$6:$E$9,0)-1)),"")),", ","")))/2)))</f>
        <v/>
      </c>
      <c r="T35" s="33" t="str">
        <f aca="false">IF(AND($R35="",$S35=""),"",IF($S35="",INDEX(DADOS!$B:$B,(MOD(ROW()+3,3)+67))&amp;$R35&amp;INDEX(DADOS!$C:$C,(MOD(ROW()+3,3)+67)),IF($R35="",INDEX(DADOS!$B:$B,(MOD(ROW()+3,3)+72))&amp;$S35&amp;INDEX(DADOS!$C:$C,(MOD(ROW()+3,3)+72)),INDEX(DADOS!$B:$B,(MOD(ROW()+3,3)+77))&amp;$R35&amp;INDEX(DADOS!$C:$C,(MOD(ROW()+3,3)+77))&amp;$S35&amp;INDEX(DADOS!$D:$D,(MOD(ROW()+3,3)+77)))))</f>
        <v/>
      </c>
      <c r="U35" s="33" t="str">
        <f aca="false">IF(((LEN(_xlfn.TEXTJOIN(",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)-LEN(SUBSTITUTE(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,", ","")))/2)=0,_xlfn.TEXTJOIN(",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,SUBSTITUTE(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,", "," e ",((LEN(_xlfn.TEXTJOIN(",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)-LEN(SUBSTITUTE(_xlfn.TEXTJOIN(", ",TRUE(),IF(AND(IF($L35="","",$L35)&lt;&gt;"",NOT(IF($L35="","",$L35)="Regrediu")),INDEX(DADOS!$C:$C,(54+MATCH(IF($L35="","",$L35),DADOS!$F$6:$F$9,0)-1)),""),IF(AND(IF($M35="","",$M35)&lt;&gt;"",NOT(IF($M35="","",$M35)="Irregular")),INDEX(DADOS!$C:$C,(60+MATCH(IF($M35="","",$M35),DADOS!$G$6:$G$9,0)-1)),"")),", ","")))/2)))</f>
        <v/>
      </c>
      <c r="V35" s="33" t="str">
        <f aca="false">IF(((LEN(_xlfn.TEXTJOIN(",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)-LEN(SUBSTITUTE(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,", ","")))/2)=0,_xlfn.TEXTJOIN(",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,SUBSTITUTE(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,", "," e ",((LEN(_xlfn.TEXTJOIN(",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)-LEN(SUBSTITUTE(_xlfn.TEXTJOIN(", ",TRUE(),IF(AND(IF($L35="","",$L35)&lt;&gt;"",IF($L35="","",$L35)="Regrediu"),INDEX(DADOS!$C:$C,(54+MATCH(IF($L35="","",$L35),DADOS!$F$6:$F$9,0)-1)),""),IF(AND(IF($M35="","",$M35)&lt;&gt;"",IF($M35="","",$M35)="Irregular"),INDEX(DADOS!$C:$C,(60+MATCH(IF($M35="","",$M35),DADOS!$G$6:$G$9,0)-1)),"")),", ","")))/2)))</f>
        <v/>
      </c>
      <c r="W35" s="33" t="str">
        <f aca="false">IF(AND($U35="",$V35=""),"",IF($V35="",INDEX(DADOS!$B:$B,(MOD(ROW()+7,3)+83))&amp;$U35&amp;INDEX(DADOS!$C:$C,(MOD(ROW()+7,3)+83)),IF($U35="",INDEX(DADOS!$B:$B,(MOD(ROW()+7,3)+88))&amp;$V35&amp;INDEX(DADOS!$C:$C,(MOD(ROW()+7,3)+88)),INDEX(DADOS!$B:$B,(MOD(ROW()+7,3)+93))&amp;$U35&amp;INDEX(DADOS!$C:$C,(MOD(ROW()+7,3)+93))&amp;$V35&amp;INDEX(DADOS!$D:$D,(MOD(ROW()+7,3)+93)))))</f>
        <v/>
      </c>
      <c r="X35" s="34" t="n">
        <f aca="false">--(OR(IF($H35="","",$H35)="Insuficiente",IF($H35="","",$H35)="Suficiente"))+--(IF($I35="","",$I35)="Reduzido")+--(IF($J35="","",$J35)="Reduzida")+--(IF($K35="","",$K35)="A melhorar")+--(IF($L35="","",$L35)="Regrediu")+--(IF($M35="","",$M35)="Irregular")</f>
        <v>0</v>
      </c>
      <c r="Y35" s="34" t="n">
        <f aca="false">IF(OR(IF($H35="","",$H35)="Insuficiente",IF($H35="","",$H35)="Suficiente"),1,IF(IF($I35="","",$I35)="Reduzido",2,IF(IF($J35="","",$J35)="Reduzida",3,IF(IF($K35="","",$K35)="A melhorar",4,IF(IF($L35="","",$L35)="Regrediu",5,IF(IF($M35="","",$M35)="Irregular",6,0))))))</f>
        <v>0</v>
      </c>
      <c r="Z35" s="33" t="str">
        <f aca="false">IF(((LEN(_xlfn.TEXTJOIN(",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assiduidade","")))-LEN(SUBSTITUTE(_xlfn.TEXTJOIN(",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assiduidade","")),", ","")))/2)=0,_xlfn.TEXTJOIN(",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assiduidade","")),SUBSTITUTE(_xlfn.TEXTJOIN(",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assiduidade","")),", "," e ",((LEN(_xlfn.TEXTJOIN(",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assiduidade","")))-LEN(SUBSTITUTE(_xlfn.TEXTJOIN(", ",TRUE(),IF(OR(IF($H35="","",$H35)="Insuficiente",IF($H35="","",$H35)="Suficiente"),"o aproveitamento",""),IF(IF($I35="","",$I35)="Reduzido","o empenho",""),IF(IF($J35="","",$J35)="Reduzida","a participação",""),IF(IF($K35="","",$K35)="A melhorar","o comportamento",""),IF(IF($L35="","",$L35)="Regrediu","a evolução",""),IF(IF($M35="","",$M35)="Irregular","a assiduidade","")),", ","")))/2)))</f>
        <v/>
      </c>
      <c r="AA35" s="33" t="str">
        <f aca="false">IF(OR(IF($H35="","",$H35)&lt;&gt;"",IF($I35="","",$I35)&lt;&gt;"",IF($J35="","",$J35)&lt;&gt;"",IF($K35="","",$K35)&lt;&gt;"",IF($L35="","",$L35)&lt;&gt;"",IF($M35="","",$M35)&lt;&gt;""),IF($X35=0,INDEX(DADOS!$B:$B,(MOD(ROW()+17+0,5)+99)),IF($X35=1,CHOOSE($Y35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35&amp;INDEX(DADOS!$C:$C,(MOD(ROW()+17,3)+111)))),"")</f>
        <v/>
      </c>
      <c r="AB35" s="33" t="str">
        <f aca="false">INDEX(DADOS!$B:$B,(MOD(ROW()+19,5)+116))</f>
        <v>Destaca-se igualmente:</v>
      </c>
      <c r="AC35" s="34" t="n">
        <f aca="false">SUBTOTAL(103,$G$8:G35)</f>
        <v>28</v>
      </c>
      <c r="AD35" s="34" t="str">
        <f aca="false">IF($G35="","",C35&amp;"|"&amp;D35&amp;"|"&amp;E35&amp;"|"&amp;$G35)</f>
        <v>8.º B||1.º Período|Eduardo Lima</v>
      </c>
    </row>
    <row r="36" customFormat="false" ht="120" hidden="false" customHeight="true" outlineLevel="0" collapsed="false">
      <c r="B36" s="28" t="str">
        <f aca="false">IF(BASE!B4="","",BASE!B4)</f>
        <v>2026/2027</v>
      </c>
      <c r="C36" s="28" t="str">
        <f aca="false">IF(BASE!C13="","",BASE!C13)</f>
        <v>8.º B</v>
      </c>
      <c r="D36" s="28" t="str">
        <f aca="false">IF(BASE!F15="","",BASE!F15)</f>
        <v/>
      </c>
      <c r="E36" s="28" t="s">
        <v>66</v>
      </c>
      <c r="F36" s="28" t="n">
        <v>2</v>
      </c>
      <c r="G36" s="29" t="str">
        <f aca="false">IF(BASE!$C$15="","",BASE!$C$15)</f>
        <v>Filipa Sousa</v>
      </c>
      <c r="H36" s="30"/>
      <c r="I36" s="30"/>
      <c r="J36" s="30"/>
      <c r="K36" s="30"/>
      <c r="L36" s="30"/>
      <c r="M36" s="30"/>
      <c r="N36" s="31"/>
      <c r="O36" s="32" t="str">
        <f aca="false">IF($G36="","",IF(AND(NOT(OR(IF($H36="","",$H36)&lt;&gt;"",IF($I36="","",$I36)&lt;&gt;"",IF($J36="","",$J36)&lt;&gt;"",IF($K36="","",$K36)&lt;&gt;"",IF($L36="","",$L36)&lt;&gt;"",IF($M36="","",$M36)&lt;&gt;"")),IF($N36="","",$N36)=""),"— Ainda sem critérios preenchidos. —",_xlfn.TEXTJOIN(" ",TRUE(),$Q36,$T36,$W36,$AA36,IF(IF($N36="","",$N36)&lt;&gt;"",$AB36&amp;" "&amp;IF($N36="","",$N36),""))))</f>
        <v>— Ainda sem critérios preenchidos. —</v>
      </c>
      <c r="Q36" s="33" t="str">
        <f aca="false">IF(OR(IF($H36="","",$H36)&lt;&gt;"",IF($I36="","",$I36)&lt;&gt;"",IF($J36="","",$J36)&lt;&gt;"",IF($K36="","",$K36)&lt;&gt;"",IF($L36="","",$L36)&lt;&gt;"",IF($M36="","",$M36)&lt;&gt;""),INDEX(DADOS!$C:$C,(15+(MATCH(IF($H36="","(sem aproveitamento)",$H36),DADOS!$I$6:$I$11,0)-1)*3+MOD(ROW()+1,3))),"")</f>
        <v/>
      </c>
      <c r="R36" s="33" t="str">
        <f aca="false">IF(((LEN(_xlfn.TEXTJOIN(",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melhorar")),INDEX(DADOS!$C:$C,(48+MATCH(IF($K36="","",$K36),DADOS!$E$6:$E$9,0)-1)),"")))-LEN(SUBSTITUTE(_xlfn.TEXTJOIN(",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melhorar")),INDEX(DADOS!$C:$C,(48+MATCH(IF($K36="","",$K36),DADOS!$E$6:$E$9,0)-1)),"")),", ","")))/2)=0,_xlfn.TEXTJOIN(",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melhorar")),INDEX(DADOS!$C:$C,(48+MATCH(IF($K36="","",$K36),DADOS!$E$6:$E$9,0)-1)),"")),SUBSTITUTE(_xlfn.TEXTJOIN(",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melhorar")),INDEX(DADOS!$C:$C,(48+MATCH(IF($K36="","",$K36),DADOS!$E$6:$E$9,0)-1)),"")),", "," e ",((LEN(_xlfn.TEXTJOIN(",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melhorar")),INDEX(DADOS!$C:$C,(48+MATCH(IF($K36="","",$K36),DADOS!$E$6:$E$9,0)-1)),"")))-LEN(SUBSTITUTE(_xlfn.TEXTJOIN(", ",TRUE(),IF(AND(IF($I36="","",$I36)&lt;&gt;"",NOT(IF($I36="","",$I36)="Reduzido")),INDEX(DADOS!$C:$C,(36+MATCH(IF($I36="","",$I36),DADOS!$C$6:$C$9,0)-1)),""),IF(AND(IF($J36="","",$J36)&lt;&gt;"",NOT(IF($J36="","",$J36)="Reduzida")),INDEX(DADOS!$C:$C,(42+MATCH(IF($J36="","",$J36),DADOS!$D$6:$D$9,0)-1)),""),IF(AND(IF($K36="","",$K36)&lt;&gt;"",NOT(IF($K36="","",$K36)="A melhorar")),INDEX(DADOS!$C:$C,(48+MATCH(IF($K36="","",$K36),DADOS!$E$6:$E$9,0)-1)),"")),", ","")))/2)))</f>
        <v/>
      </c>
      <c r="S36" s="33" t="str">
        <f aca="false">IF(((LEN(_xlfn.TEXTJOIN(",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melhorar"),INDEX(DADOS!$C:$C,(48+MATCH(IF($K36="","",$K36),DADOS!$E$6:$E$9,0)-1)),"")))-LEN(SUBSTITUTE(_xlfn.TEXTJOIN(",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melhorar"),INDEX(DADOS!$C:$C,(48+MATCH(IF($K36="","",$K36),DADOS!$E$6:$E$9,0)-1)),"")),", ","")))/2)=0,_xlfn.TEXTJOIN(",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melhorar"),INDEX(DADOS!$C:$C,(48+MATCH(IF($K36="","",$K36),DADOS!$E$6:$E$9,0)-1)),"")),SUBSTITUTE(_xlfn.TEXTJOIN(",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melhorar"),INDEX(DADOS!$C:$C,(48+MATCH(IF($K36="","",$K36),DADOS!$E$6:$E$9,0)-1)),"")),", "," e ",((LEN(_xlfn.TEXTJOIN(",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melhorar"),INDEX(DADOS!$C:$C,(48+MATCH(IF($K36="","",$K36),DADOS!$E$6:$E$9,0)-1)),"")))-LEN(SUBSTITUTE(_xlfn.TEXTJOIN(", ",TRUE(),IF(AND(IF($I36="","",$I36)&lt;&gt;"",IF($I36="","",$I36)="Reduzido"),INDEX(DADOS!$C:$C,(36+MATCH(IF($I36="","",$I36),DADOS!$C$6:$C$9,0)-1)),""),IF(AND(IF($J36="","",$J36)&lt;&gt;"",IF($J36="","",$J36)="Reduzida"),INDEX(DADOS!$C:$C,(42+MATCH(IF($J36="","",$J36),DADOS!$D$6:$D$9,0)-1)),""),IF(AND(IF($K36="","",$K36)&lt;&gt;"",IF($K36="","",$K36)="A melhorar"),INDEX(DADOS!$C:$C,(48+MATCH(IF($K36="","",$K36),DADOS!$E$6:$E$9,0)-1)),"")),", ","")))/2)))</f>
        <v/>
      </c>
      <c r="T36" s="33" t="str">
        <f aca="false">IF(AND($R36="",$S36=""),"",IF($S36="",INDEX(DADOS!$B:$B,(MOD(ROW()+3,3)+67))&amp;$R36&amp;INDEX(DADOS!$C:$C,(MOD(ROW()+3,3)+67)),IF($R36="",INDEX(DADOS!$B:$B,(MOD(ROW()+3,3)+72))&amp;$S36&amp;INDEX(DADOS!$C:$C,(MOD(ROW()+3,3)+72)),INDEX(DADOS!$B:$B,(MOD(ROW()+3,3)+77))&amp;$R36&amp;INDEX(DADOS!$C:$C,(MOD(ROW()+3,3)+77))&amp;$S36&amp;INDEX(DADOS!$D:$D,(MOD(ROW()+3,3)+77)))))</f>
        <v/>
      </c>
      <c r="U36" s="33" t="str">
        <f aca="false">IF(((LEN(_xlfn.TEXTJOIN(",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)-LEN(SUBSTITUTE(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,", ","")))/2)=0,_xlfn.TEXTJOIN(",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,SUBSTITUTE(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,", "," e ",((LEN(_xlfn.TEXTJOIN(",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)-LEN(SUBSTITUTE(_xlfn.TEXTJOIN(", ",TRUE(),IF(AND(IF($L36="","",$L36)&lt;&gt;"",NOT(IF($L36="","",$L36)="Regrediu")),INDEX(DADOS!$C:$C,(54+MATCH(IF($L36="","",$L36),DADOS!$F$6:$F$9,0)-1)),""),IF(AND(IF($M36="","",$M36)&lt;&gt;"",NOT(IF($M36="","",$M36)="Irregular")),INDEX(DADOS!$C:$C,(60+MATCH(IF($M36="","",$M36),DADOS!$G$6:$G$9,0)-1)),"")),", ","")))/2)))</f>
        <v/>
      </c>
      <c r="V36" s="33" t="str">
        <f aca="false">IF(((LEN(_xlfn.TEXTJOIN(",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)-LEN(SUBSTITUTE(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,", ","")))/2)=0,_xlfn.TEXTJOIN(",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,SUBSTITUTE(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,", "," e ",((LEN(_xlfn.TEXTJOIN(",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)-LEN(SUBSTITUTE(_xlfn.TEXTJOIN(", ",TRUE(),IF(AND(IF($L36="","",$L36)&lt;&gt;"",IF($L36="","",$L36)="Regrediu"),INDEX(DADOS!$C:$C,(54+MATCH(IF($L36="","",$L36),DADOS!$F$6:$F$9,0)-1)),""),IF(AND(IF($M36="","",$M36)&lt;&gt;"",IF($M36="","",$M36)="Irregular"),INDEX(DADOS!$C:$C,(60+MATCH(IF($M36="","",$M36),DADOS!$G$6:$G$9,0)-1)),"")),", ","")))/2)))</f>
        <v/>
      </c>
      <c r="W36" s="33" t="str">
        <f aca="false">IF(AND($U36="",$V36=""),"",IF($V36="",INDEX(DADOS!$B:$B,(MOD(ROW()+7,3)+83))&amp;$U36&amp;INDEX(DADOS!$C:$C,(MOD(ROW()+7,3)+83)),IF($U36="",INDEX(DADOS!$B:$B,(MOD(ROW()+7,3)+88))&amp;$V36&amp;INDEX(DADOS!$C:$C,(MOD(ROW()+7,3)+88)),INDEX(DADOS!$B:$B,(MOD(ROW()+7,3)+93))&amp;$U36&amp;INDEX(DADOS!$C:$C,(MOD(ROW()+7,3)+93))&amp;$V36&amp;INDEX(DADOS!$D:$D,(MOD(ROW()+7,3)+93)))))</f>
        <v/>
      </c>
      <c r="X36" s="34" t="n">
        <f aca="false">--(OR(IF($H36="","",$H36)="Insuficiente",IF($H36="","",$H36)="Suficiente"))+--(IF($I36="","",$I36)="Reduzido")+--(IF($J36="","",$J36)="Reduzida")+--(IF($K36="","",$K36)="A melhorar")+--(IF($L36="","",$L36)="Regrediu")+--(IF($M36="","",$M36)="Irregular")</f>
        <v>0</v>
      </c>
      <c r="Y36" s="34" t="n">
        <f aca="false">IF(OR(IF($H36="","",$H36)="Insuficiente",IF($H36="","",$H36)="Suficiente"),1,IF(IF($I36="","",$I36)="Reduzido",2,IF(IF($J36="","",$J36)="Reduzida",3,IF(IF($K36="","",$K36)="A melhorar",4,IF(IF($L36="","",$L36)="Regrediu",5,IF(IF($M36="","",$M36)="Irregular",6,0))))))</f>
        <v>0</v>
      </c>
      <c r="Z36" s="33" t="str">
        <f aca="false">IF(((LEN(_xlfn.TEXTJOIN(",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assiduidade","")))-LEN(SUBSTITUTE(_xlfn.TEXTJOIN(",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assiduidade","")),", ","")))/2)=0,_xlfn.TEXTJOIN(",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assiduidade","")),SUBSTITUTE(_xlfn.TEXTJOIN(",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assiduidade","")),", "," e ",((LEN(_xlfn.TEXTJOIN(",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assiduidade","")))-LEN(SUBSTITUTE(_xlfn.TEXTJOIN(", ",TRUE(),IF(OR(IF($H36="","",$H36)="Insuficiente",IF($H36="","",$H36)="Suficiente"),"o aproveitamento",""),IF(IF($I36="","",$I36)="Reduzido","o empenho",""),IF(IF($J36="","",$J36)="Reduzida","a participação",""),IF(IF($K36="","",$K36)="A melhorar","o comportamento",""),IF(IF($L36="","",$L36)="Regrediu","a evolução",""),IF(IF($M36="","",$M36)="Irregular","a assiduidade","")),", ","")))/2)))</f>
        <v/>
      </c>
      <c r="AA36" s="33" t="str">
        <f aca="false">IF(OR(IF($H36="","",$H36)&lt;&gt;"",IF($I36="","",$I36)&lt;&gt;"",IF($J36="","",$J36)&lt;&gt;"",IF($K36="","",$K36)&lt;&gt;"",IF($L36="","",$L36)&lt;&gt;"",IF($M36="","",$M36)&lt;&gt;""),IF($X36=0,INDEX(DADOS!$B:$B,(MOD(ROW()+17+0,5)+99)),IF($X36=1,CHOOSE($Y36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36&amp;INDEX(DADOS!$C:$C,(MOD(ROW()+17,3)+111)))),"")</f>
        <v/>
      </c>
      <c r="AB36" s="33" t="str">
        <f aca="false">INDEX(DADOS!$B:$B,(MOD(ROW()+19,5)+116))</f>
        <v>Importa ainda destacar:</v>
      </c>
      <c r="AC36" s="34" t="n">
        <f aca="false">SUBTOTAL(103,$G$8:G36)</f>
        <v>29</v>
      </c>
      <c r="AD36" s="34" t="str">
        <f aca="false">IF($G36="","",C36&amp;"|"&amp;D36&amp;"|"&amp;E36&amp;"|"&amp;$G36)</f>
        <v>8.º B||1.º Período|Filipa Sousa</v>
      </c>
    </row>
    <row r="37" customFormat="false" ht="120" hidden="false" customHeight="true" outlineLevel="0" collapsed="false">
      <c r="B37" s="28" t="str">
        <f aca="false">IF(BASE!B4="","",BASE!B4)</f>
        <v>2026/2027</v>
      </c>
      <c r="C37" s="28" t="str">
        <f aca="false">IF(BASE!C13="","",BASE!C13)</f>
        <v>8.º B</v>
      </c>
      <c r="D37" s="28" t="str">
        <f aca="false">IF(BASE!F15="","",BASE!F15)</f>
        <v/>
      </c>
      <c r="E37" s="28" t="s">
        <v>66</v>
      </c>
      <c r="F37" s="28" t="n">
        <v>3</v>
      </c>
      <c r="G37" s="29" t="str">
        <f aca="false">IF(BASE!$C$16="","",BASE!$C$16)</f>
        <v>Gonçalo Mota</v>
      </c>
      <c r="H37" s="30"/>
      <c r="I37" s="30"/>
      <c r="J37" s="30"/>
      <c r="K37" s="30"/>
      <c r="L37" s="30"/>
      <c r="M37" s="30"/>
      <c r="N37" s="31"/>
      <c r="O37" s="32" t="str">
        <f aca="false">IF($G37="","",IF(AND(NOT(OR(IF($H37="","",$H37)&lt;&gt;"",IF($I37="","",$I37)&lt;&gt;"",IF($J37="","",$J37)&lt;&gt;"",IF($K37="","",$K37)&lt;&gt;"",IF($L37="","",$L37)&lt;&gt;"",IF($M37="","",$M37)&lt;&gt;"")),IF($N37="","",$N37)=""),"— Ainda sem critérios preenchidos. —",_xlfn.TEXTJOIN(" ",TRUE(),$Q37,$T37,$W37,$AA37,IF(IF($N37="","",$N37)&lt;&gt;"",$AB37&amp;" "&amp;IF($N37="","",$N37),""))))</f>
        <v>— Ainda sem critérios preenchidos. —</v>
      </c>
      <c r="Q37" s="33" t="str">
        <f aca="false">IF(OR(IF($H37="","",$H37)&lt;&gt;"",IF($I37="","",$I37)&lt;&gt;"",IF($J37="","",$J37)&lt;&gt;"",IF($K37="","",$K37)&lt;&gt;"",IF($L37="","",$L37)&lt;&gt;"",IF($M37="","",$M37)&lt;&gt;""),INDEX(DADOS!$C:$C,(15+(MATCH(IF($H37="","(sem aproveitamento)",$H37),DADOS!$I$6:$I$11,0)-1)*3+MOD(ROW()+1,3))),"")</f>
        <v/>
      </c>
      <c r="R37" s="33" t="str">
        <f aca="false">IF(((LEN(_xlfn.TEXTJOIN(",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melhorar")),INDEX(DADOS!$C:$C,(48+MATCH(IF($K37="","",$K37),DADOS!$E$6:$E$9,0)-1)),"")))-LEN(SUBSTITUTE(_xlfn.TEXTJOIN(",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melhorar")),INDEX(DADOS!$C:$C,(48+MATCH(IF($K37="","",$K37),DADOS!$E$6:$E$9,0)-1)),"")),", ","")))/2)=0,_xlfn.TEXTJOIN(",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melhorar")),INDEX(DADOS!$C:$C,(48+MATCH(IF($K37="","",$K37),DADOS!$E$6:$E$9,0)-1)),"")),SUBSTITUTE(_xlfn.TEXTJOIN(",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melhorar")),INDEX(DADOS!$C:$C,(48+MATCH(IF($K37="","",$K37),DADOS!$E$6:$E$9,0)-1)),"")),", "," e ",((LEN(_xlfn.TEXTJOIN(",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melhorar")),INDEX(DADOS!$C:$C,(48+MATCH(IF($K37="","",$K37),DADOS!$E$6:$E$9,0)-1)),"")))-LEN(SUBSTITUTE(_xlfn.TEXTJOIN(", ",TRUE(),IF(AND(IF($I37="","",$I37)&lt;&gt;"",NOT(IF($I37="","",$I37)="Reduzido")),INDEX(DADOS!$C:$C,(36+MATCH(IF($I37="","",$I37),DADOS!$C$6:$C$9,0)-1)),""),IF(AND(IF($J37="","",$J37)&lt;&gt;"",NOT(IF($J37="","",$J37)="Reduzida")),INDEX(DADOS!$C:$C,(42+MATCH(IF($J37="","",$J37),DADOS!$D$6:$D$9,0)-1)),""),IF(AND(IF($K37="","",$K37)&lt;&gt;"",NOT(IF($K37="","",$K37)="A melhorar")),INDEX(DADOS!$C:$C,(48+MATCH(IF($K37="","",$K37),DADOS!$E$6:$E$9,0)-1)),"")),", ","")))/2)))</f>
        <v/>
      </c>
      <c r="S37" s="33" t="str">
        <f aca="false">IF(((LEN(_xlfn.TEXTJOIN(",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melhorar"),INDEX(DADOS!$C:$C,(48+MATCH(IF($K37="","",$K37),DADOS!$E$6:$E$9,0)-1)),"")))-LEN(SUBSTITUTE(_xlfn.TEXTJOIN(",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melhorar"),INDEX(DADOS!$C:$C,(48+MATCH(IF($K37="","",$K37),DADOS!$E$6:$E$9,0)-1)),"")),", ","")))/2)=0,_xlfn.TEXTJOIN(",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melhorar"),INDEX(DADOS!$C:$C,(48+MATCH(IF($K37="","",$K37),DADOS!$E$6:$E$9,0)-1)),"")),SUBSTITUTE(_xlfn.TEXTJOIN(",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melhorar"),INDEX(DADOS!$C:$C,(48+MATCH(IF($K37="","",$K37),DADOS!$E$6:$E$9,0)-1)),"")),", "," e ",((LEN(_xlfn.TEXTJOIN(",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melhorar"),INDEX(DADOS!$C:$C,(48+MATCH(IF($K37="","",$K37),DADOS!$E$6:$E$9,0)-1)),"")))-LEN(SUBSTITUTE(_xlfn.TEXTJOIN(", ",TRUE(),IF(AND(IF($I37="","",$I37)&lt;&gt;"",IF($I37="","",$I37)="Reduzido"),INDEX(DADOS!$C:$C,(36+MATCH(IF($I37="","",$I37),DADOS!$C$6:$C$9,0)-1)),""),IF(AND(IF($J37="","",$J37)&lt;&gt;"",IF($J37="","",$J37)="Reduzida"),INDEX(DADOS!$C:$C,(42+MATCH(IF($J37="","",$J37),DADOS!$D$6:$D$9,0)-1)),""),IF(AND(IF($K37="","",$K37)&lt;&gt;"",IF($K37="","",$K37)="A melhorar"),INDEX(DADOS!$C:$C,(48+MATCH(IF($K37="","",$K37),DADOS!$E$6:$E$9,0)-1)),"")),", ","")))/2)))</f>
        <v/>
      </c>
      <c r="T37" s="33" t="str">
        <f aca="false">IF(AND($R37="",$S37=""),"",IF($S37="",INDEX(DADOS!$B:$B,(MOD(ROW()+3,3)+67))&amp;$R37&amp;INDEX(DADOS!$C:$C,(MOD(ROW()+3,3)+67)),IF($R37="",INDEX(DADOS!$B:$B,(MOD(ROW()+3,3)+72))&amp;$S37&amp;INDEX(DADOS!$C:$C,(MOD(ROW()+3,3)+72)),INDEX(DADOS!$B:$B,(MOD(ROW()+3,3)+77))&amp;$R37&amp;INDEX(DADOS!$C:$C,(MOD(ROW()+3,3)+77))&amp;$S37&amp;INDEX(DADOS!$D:$D,(MOD(ROW()+3,3)+77)))))</f>
        <v/>
      </c>
      <c r="U37" s="33" t="str">
        <f aca="false">IF(((LEN(_xlfn.TEXTJOIN(",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)-LEN(SUBSTITUTE(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,", ","")))/2)=0,_xlfn.TEXTJOIN(",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,SUBSTITUTE(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,", "," e ",((LEN(_xlfn.TEXTJOIN(",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)-LEN(SUBSTITUTE(_xlfn.TEXTJOIN(", ",TRUE(),IF(AND(IF($L37="","",$L37)&lt;&gt;"",NOT(IF($L37="","",$L37)="Regrediu")),INDEX(DADOS!$C:$C,(54+MATCH(IF($L37="","",$L37),DADOS!$F$6:$F$9,0)-1)),""),IF(AND(IF($M37="","",$M37)&lt;&gt;"",NOT(IF($M37="","",$M37)="Irregular")),INDEX(DADOS!$C:$C,(60+MATCH(IF($M37="","",$M37),DADOS!$G$6:$G$9,0)-1)),"")),", ","")))/2)))</f>
        <v/>
      </c>
      <c r="V37" s="33" t="str">
        <f aca="false">IF(((LEN(_xlfn.TEXTJOIN(",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)-LEN(SUBSTITUTE(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,", ","")))/2)=0,_xlfn.TEXTJOIN(",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,SUBSTITUTE(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,", "," e ",((LEN(_xlfn.TEXTJOIN(",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)-LEN(SUBSTITUTE(_xlfn.TEXTJOIN(", ",TRUE(),IF(AND(IF($L37="","",$L37)&lt;&gt;"",IF($L37="","",$L37)="Regrediu"),INDEX(DADOS!$C:$C,(54+MATCH(IF($L37="","",$L37),DADOS!$F$6:$F$9,0)-1)),""),IF(AND(IF($M37="","",$M37)&lt;&gt;"",IF($M37="","",$M37)="Irregular"),INDEX(DADOS!$C:$C,(60+MATCH(IF($M37="","",$M37),DADOS!$G$6:$G$9,0)-1)),"")),", ","")))/2)))</f>
        <v/>
      </c>
      <c r="W37" s="33" t="str">
        <f aca="false">IF(AND($U37="",$V37=""),"",IF($V37="",INDEX(DADOS!$B:$B,(MOD(ROW()+7,3)+83))&amp;$U37&amp;INDEX(DADOS!$C:$C,(MOD(ROW()+7,3)+83)),IF($U37="",INDEX(DADOS!$B:$B,(MOD(ROW()+7,3)+88))&amp;$V37&amp;INDEX(DADOS!$C:$C,(MOD(ROW()+7,3)+88)),INDEX(DADOS!$B:$B,(MOD(ROW()+7,3)+93))&amp;$U37&amp;INDEX(DADOS!$C:$C,(MOD(ROW()+7,3)+93))&amp;$V37&amp;INDEX(DADOS!$D:$D,(MOD(ROW()+7,3)+93)))))</f>
        <v/>
      </c>
      <c r="X37" s="34" t="n">
        <f aca="false">--(OR(IF($H37="","",$H37)="Insuficiente",IF($H37="","",$H37)="Suficiente"))+--(IF($I37="","",$I37)="Reduzido")+--(IF($J37="","",$J37)="Reduzida")+--(IF($K37="","",$K37)="A melhorar")+--(IF($L37="","",$L37)="Regrediu")+--(IF($M37="","",$M37)="Irregular")</f>
        <v>0</v>
      </c>
      <c r="Y37" s="34" t="n">
        <f aca="false">IF(OR(IF($H37="","",$H37)="Insuficiente",IF($H37="","",$H37)="Suficiente"),1,IF(IF($I37="","",$I37)="Reduzido",2,IF(IF($J37="","",$J37)="Reduzida",3,IF(IF($K37="","",$K37)="A melhorar",4,IF(IF($L37="","",$L37)="Regrediu",5,IF(IF($M37="","",$M37)="Irregular",6,0))))))</f>
        <v>0</v>
      </c>
      <c r="Z37" s="33" t="str">
        <f aca="false">IF(((LEN(_xlfn.TEXTJOIN(",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assiduidade","")))-LEN(SUBSTITUTE(_xlfn.TEXTJOIN(",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assiduidade","")),", ","")))/2)=0,_xlfn.TEXTJOIN(",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assiduidade","")),SUBSTITUTE(_xlfn.TEXTJOIN(",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assiduidade","")),", "," e ",((LEN(_xlfn.TEXTJOIN(",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assiduidade","")))-LEN(SUBSTITUTE(_xlfn.TEXTJOIN(", ",TRUE(),IF(OR(IF($H37="","",$H37)="Insuficiente",IF($H37="","",$H37)="Suficiente"),"o aproveitamento",""),IF(IF($I37="","",$I37)="Reduzido","o empenho",""),IF(IF($J37="","",$J37)="Reduzida","a participação",""),IF(IF($K37="","",$K37)="A melhorar","o comportamento",""),IF(IF($L37="","",$L37)="Regrediu","a evolução",""),IF(IF($M37="","",$M37)="Irregular","a assiduidade","")),", ","")))/2)))</f>
        <v/>
      </c>
      <c r="AA37" s="33" t="str">
        <f aca="false">IF(OR(IF($H37="","",$H37)&lt;&gt;"",IF($I37="","",$I37)&lt;&gt;"",IF($J37="","",$J37)&lt;&gt;"",IF($K37="","",$K37)&lt;&gt;"",IF($L37="","",$L37)&lt;&gt;"",IF($M37="","",$M37)&lt;&gt;""),IF($X37=0,INDEX(DADOS!$B:$B,(MOD(ROW()+17+0,5)+99)),IF($X37=1,CHOOSE($Y37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37&amp;INDEX(DADOS!$C:$C,(MOD(ROW()+17,3)+111)))),"")</f>
        <v/>
      </c>
      <c r="AB37" s="33" t="str">
        <f aca="false">INDEX(DADOS!$B:$B,(MOD(ROW()+19,5)+116))</f>
        <v>De salientar também:</v>
      </c>
      <c r="AC37" s="34" t="n">
        <f aca="false">SUBTOTAL(103,$G$8:G37)</f>
        <v>30</v>
      </c>
      <c r="AD37" s="34" t="str">
        <f aca="false">IF($G37="","",C37&amp;"|"&amp;D37&amp;"|"&amp;E37&amp;"|"&amp;$G37)</f>
        <v>8.º B||1.º Período|Gonçalo Mota</v>
      </c>
    </row>
    <row r="38" customFormat="false" ht="120" hidden="false" customHeight="true" outlineLevel="0" collapsed="false">
      <c r="B38" s="28" t="str">
        <f aca="false">IF(BASE!B4="","",BASE!B4)</f>
        <v>2026/2027</v>
      </c>
      <c r="C38" s="28" t="str">
        <f aca="false">IF(BASE!C13="","",BASE!C13)</f>
        <v>8.º B</v>
      </c>
      <c r="D38" s="28" t="str">
        <f aca="false">IF(BASE!F15="","",BASE!F15)</f>
        <v/>
      </c>
      <c r="E38" s="28" t="s">
        <v>74</v>
      </c>
      <c r="F38" s="28" t="n">
        <v>1</v>
      </c>
      <c r="G38" s="29" t="str">
        <f aca="false">IF(BASE!$C$14="","",BASE!$C$14)</f>
        <v>Eduardo Lima</v>
      </c>
      <c r="H38" s="30"/>
      <c r="I38" s="30"/>
      <c r="J38" s="30"/>
      <c r="K38" s="30"/>
      <c r="L38" s="30"/>
      <c r="M38" s="30"/>
      <c r="N38" s="31"/>
      <c r="O38" s="32" t="str">
        <f aca="false">IF($G38="","",IF(AND(NOT(OR(IF($H38="","",$H38)&lt;&gt;"",IF($I38="","",$I38)&lt;&gt;"",IF($J38="","",$J38)&lt;&gt;"",IF($K38="","",$K38)&lt;&gt;"",IF($L38="","",$L38)&lt;&gt;"",IF($M38="","",$M38)&lt;&gt;"")),IF($N38="","",$N38)=""),"— Ainda sem critérios preenchidos. —",_xlfn.TEXTJOIN(" ",TRUE(),$Q38,$T38,$W38,$AA38,IF(IF($N38="","",$N38)&lt;&gt;"",$AB38&amp;" "&amp;IF($N38="","",$N38),""))))</f>
        <v>— Ainda sem critérios preenchidos. —</v>
      </c>
      <c r="Q38" s="33" t="str">
        <f aca="false">IF(OR(IF($H38="","",$H38)&lt;&gt;"",IF($I38="","",$I38)&lt;&gt;"",IF($J38="","",$J38)&lt;&gt;"",IF($K38="","",$K38)&lt;&gt;"",IF($L38="","",$L38)&lt;&gt;"",IF($M38="","",$M38)&lt;&gt;""),INDEX(DADOS!$C:$C,(15+(MATCH(IF($H38="","(sem aproveitamento)",$H38),DADOS!$I$6:$I$11,0)-1)*3+MOD(ROW()+1,3))),"")</f>
        <v/>
      </c>
      <c r="R38" s="33" t="str">
        <f aca="false">IF(((LEN(_xlfn.TEXTJOIN(",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melhorar")),INDEX(DADOS!$C:$C,(48+MATCH(IF($K38="","",$K38),DADOS!$E$6:$E$9,0)-1)),"")))-LEN(SUBSTITUTE(_xlfn.TEXTJOIN(",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melhorar")),INDEX(DADOS!$C:$C,(48+MATCH(IF($K38="","",$K38),DADOS!$E$6:$E$9,0)-1)),"")),", ","")))/2)=0,_xlfn.TEXTJOIN(",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melhorar")),INDEX(DADOS!$C:$C,(48+MATCH(IF($K38="","",$K38),DADOS!$E$6:$E$9,0)-1)),"")),SUBSTITUTE(_xlfn.TEXTJOIN(",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melhorar")),INDEX(DADOS!$C:$C,(48+MATCH(IF($K38="","",$K38),DADOS!$E$6:$E$9,0)-1)),"")),", "," e ",((LEN(_xlfn.TEXTJOIN(",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melhorar")),INDEX(DADOS!$C:$C,(48+MATCH(IF($K38="","",$K38),DADOS!$E$6:$E$9,0)-1)),"")))-LEN(SUBSTITUTE(_xlfn.TEXTJOIN(", ",TRUE(),IF(AND(IF($I38="","",$I38)&lt;&gt;"",NOT(IF($I38="","",$I38)="Reduzido")),INDEX(DADOS!$C:$C,(36+MATCH(IF($I38="","",$I38),DADOS!$C$6:$C$9,0)-1)),""),IF(AND(IF($J38="","",$J38)&lt;&gt;"",NOT(IF($J38="","",$J38)="Reduzida")),INDEX(DADOS!$C:$C,(42+MATCH(IF($J38="","",$J38),DADOS!$D$6:$D$9,0)-1)),""),IF(AND(IF($K38="","",$K38)&lt;&gt;"",NOT(IF($K38="","",$K38)="A melhorar")),INDEX(DADOS!$C:$C,(48+MATCH(IF($K38="","",$K38),DADOS!$E$6:$E$9,0)-1)),"")),", ","")))/2)))</f>
        <v/>
      </c>
      <c r="S38" s="33" t="str">
        <f aca="false">IF(((LEN(_xlfn.TEXTJOIN(",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melhorar"),INDEX(DADOS!$C:$C,(48+MATCH(IF($K38="","",$K38),DADOS!$E$6:$E$9,0)-1)),"")))-LEN(SUBSTITUTE(_xlfn.TEXTJOIN(",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melhorar"),INDEX(DADOS!$C:$C,(48+MATCH(IF($K38="","",$K38),DADOS!$E$6:$E$9,0)-1)),"")),", ","")))/2)=0,_xlfn.TEXTJOIN(",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melhorar"),INDEX(DADOS!$C:$C,(48+MATCH(IF($K38="","",$K38),DADOS!$E$6:$E$9,0)-1)),"")),SUBSTITUTE(_xlfn.TEXTJOIN(",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melhorar"),INDEX(DADOS!$C:$C,(48+MATCH(IF($K38="","",$K38),DADOS!$E$6:$E$9,0)-1)),"")),", "," e ",((LEN(_xlfn.TEXTJOIN(",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melhorar"),INDEX(DADOS!$C:$C,(48+MATCH(IF($K38="","",$K38),DADOS!$E$6:$E$9,0)-1)),"")))-LEN(SUBSTITUTE(_xlfn.TEXTJOIN(", ",TRUE(),IF(AND(IF($I38="","",$I38)&lt;&gt;"",IF($I38="","",$I38)="Reduzido"),INDEX(DADOS!$C:$C,(36+MATCH(IF($I38="","",$I38),DADOS!$C$6:$C$9,0)-1)),""),IF(AND(IF($J38="","",$J38)&lt;&gt;"",IF($J38="","",$J38)="Reduzida"),INDEX(DADOS!$C:$C,(42+MATCH(IF($J38="","",$J38),DADOS!$D$6:$D$9,0)-1)),""),IF(AND(IF($K38="","",$K38)&lt;&gt;"",IF($K38="","",$K38)="A melhorar"),INDEX(DADOS!$C:$C,(48+MATCH(IF($K38="","",$K38),DADOS!$E$6:$E$9,0)-1)),"")),", ","")))/2)))</f>
        <v/>
      </c>
      <c r="T38" s="33" t="str">
        <f aca="false">IF(AND($R38="",$S38=""),"",IF($S38="",INDEX(DADOS!$B:$B,(MOD(ROW()+3,3)+67))&amp;$R38&amp;INDEX(DADOS!$C:$C,(MOD(ROW()+3,3)+67)),IF($R38="",INDEX(DADOS!$B:$B,(MOD(ROW()+3,3)+72))&amp;$S38&amp;INDEX(DADOS!$C:$C,(MOD(ROW()+3,3)+72)),INDEX(DADOS!$B:$B,(MOD(ROW()+3,3)+77))&amp;$R38&amp;INDEX(DADOS!$C:$C,(MOD(ROW()+3,3)+77))&amp;$S38&amp;INDEX(DADOS!$D:$D,(MOD(ROW()+3,3)+77)))))</f>
        <v/>
      </c>
      <c r="U38" s="33" t="str">
        <f aca="false">IF(((LEN(_xlfn.TEXTJOIN(",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)-LEN(SUBSTITUTE(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,", ","")))/2)=0,_xlfn.TEXTJOIN(",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,SUBSTITUTE(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,", "," e ",((LEN(_xlfn.TEXTJOIN(",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)-LEN(SUBSTITUTE(_xlfn.TEXTJOIN(", ",TRUE(),IF(AND(IF($L38="","",$L38)&lt;&gt;"",NOT(IF($L38="","",$L38)="Regrediu")),INDEX(DADOS!$C:$C,(54+MATCH(IF($L38="","",$L38),DADOS!$F$6:$F$9,0)-1)),""),IF(AND(IF($M38="","",$M38)&lt;&gt;"",NOT(IF($M38="","",$M38)="Irregular")),INDEX(DADOS!$C:$C,(60+MATCH(IF($M38="","",$M38),DADOS!$G$6:$G$9,0)-1)),"")),", ","")))/2)))</f>
        <v/>
      </c>
      <c r="V38" s="33" t="str">
        <f aca="false">IF(((LEN(_xlfn.TEXTJOIN(",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)-LEN(SUBSTITUTE(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,", ","")))/2)=0,_xlfn.TEXTJOIN(",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,SUBSTITUTE(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,", "," e ",((LEN(_xlfn.TEXTJOIN(",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)-LEN(SUBSTITUTE(_xlfn.TEXTJOIN(", ",TRUE(),IF(AND(IF($L38="","",$L38)&lt;&gt;"",IF($L38="","",$L38)="Regrediu"),INDEX(DADOS!$C:$C,(54+MATCH(IF($L38="","",$L38),DADOS!$F$6:$F$9,0)-1)),""),IF(AND(IF($M38="","",$M38)&lt;&gt;"",IF($M38="","",$M38)="Irregular"),INDEX(DADOS!$C:$C,(60+MATCH(IF($M38="","",$M38),DADOS!$G$6:$G$9,0)-1)),"")),", ","")))/2)))</f>
        <v/>
      </c>
      <c r="W38" s="33" t="str">
        <f aca="false">IF(AND($U38="",$V38=""),"",IF($V38="",INDEX(DADOS!$B:$B,(MOD(ROW()+7,3)+83))&amp;$U38&amp;INDEX(DADOS!$C:$C,(MOD(ROW()+7,3)+83)),IF($U38="",INDEX(DADOS!$B:$B,(MOD(ROW()+7,3)+88))&amp;$V38&amp;INDEX(DADOS!$C:$C,(MOD(ROW()+7,3)+88)),INDEX(DADOS!$B:$B,(MOD(ROW()+7,3)+93))&amp;$U38&amp;INDEX(DADOS!$C:$C,(MOD(ROW()+7,3)+93))&amp;$V38&amp;INDEX(DADOS!$D:$D,(MOD(ROW()+7,3)+93)))))</f>
        <v/>
      </c>
      <c r="X38" s="34" t="n">
        <f aca="false">--(OR(IF($H38="","",$H38)="Insuficiente",IF($H38="","",$H38)="Suficiente"))+--(IF($I38="","",$I38)="Reduzido")+--(IF($J38="","",$J38)="Reduzida")+--(IF($K38="","",$K38)="A melhorar")+--(IF($L38="","",$L38)="Regrediu")+--(IF($M38="","",$M38)="Irregular")</f>
        <v>0</v>
      </c>
      <c r="Y38" s="34" t="n">
        <f aca="false">IF(OR(IF($H38="","",$H38)="Insuficiente",IF($H38="","",$H38)="Suficiente"),1,IF(IF($I38="","",$I38)="Reduzido",2,IF(IF($J38="","",$J38)="Reduzida",3,IF(IF($K38="","",$K38)="A melhorar",4,IF(IF($L38="","",$L38)="Regrediu",5,IF(IF($M38="","",$M38)="Irregular",6,0))))))</f>
        <v>0</v>
      </c>
      <c r="Z38" s="33" t="str">
        <f aca="false">IF(((LEN(_xlfn.TEXTJOIN(",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assiduidade","")))-LEN(SUBSTITUTE(_xlfn.TEXTJOIN(",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assiduidade","")),", ","")))/2)=0,_xlfn.TEXTJOIN(",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assiduidade","")),SUBSTITUTE(_xlfn.TEXTJOIN(",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assiduidade","")),", "," e ",((LEN(_xlfn.TEXTJOIN(",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assiduidade","")))-LEN(SUBSTITUTE(_xlfn.TEXTJOIN(", ",TRUE(),IF(OR(IF($H38="","",$H38)="Insuficiente",IF($H38="","",$H38)="Suficiente"),"o aproveitamento",""),IF(IF($I38="","",$I38)="Reduzido","o empenho",""),IF(IF($J38="","",$J38)="Reduzida","a participação",""),IF(IF($K38="","",$K38)="A melhorar","o comportamento",""),IF(IF($L38="","",$L38)="Regrediu","a evolução",""),IF(IF($M38="","",$M38)="Irregular","a assiduidade","")),", ","")))/2)))</f>
        <v/>
      </c>
      <c r="AA38" s="33" t="str">
        <f aca="false">IF(OR(IF($H38="","",$H38)&lt;&gt;"",IF($I38="","",$I38)&lt;&gt;"",IF($J38="","",$J38)&lt;&gt;"",IF($K38="","",$K38)&lt;&gt;"",IF($L38="","",$L38)&lt;&gt;"",IF($M38="","",$M38)&lt;&gt;""),IF($X38=0,INDEX(DADOS!$B:$B,(MOD(ROW()+17+0,5)+99)),IF($X38=1,CHOOSE($Y38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38&amp;INDEX(DADOS!$C:$C,(MOD(ROW()+17,3)+111)))),"")</f>
        <v/>
      </c>
      <c r="AB38" s="33" t="str">
        <f aca="false">INDEX(DADOS!$B:$B,(MOD(ROW()+19,5)+116))</f>
        <v>Regista-se ainda:</v>
      </c>
      <c r="AC38" s="34" t="n">
        <f aca="false">SUBTOTAL(103,$G$8:G38)</f>
        <v>31</v>
      </c>
      <c r="AD38" s="34" t="str">
        <f aca="false">IF($G38="","",C38&amp;"|"&amp;D38&amp;"|"&amp;E38&amp;"|"&amp;$G38)</f>
        <v>8.º B||2.º Período|Eduardo Lima</v>
      </c>
    </row>
    <row r="39" customFormat="false" ht="120" hidden="false" customHeight="true" outlineLevel="0" collapsed="false">
      <c r="B39" s="28" t="str">
        <f aca="false">IF(BASE!B4="","",BASE!B4)</f>
        <v>2026/2027</v>
      </c>
      <c r="C39" s="28" t="str">
        <f aca="false">IF(BASE!C13="","",BASE!C13)</f>
        <v>8.º B</v>
      </c>
      <c r="D39" s="28" t="str">
        <f aca="false">IF(BASE!F15="","",BASE!F15)</f>
        <v/>
      </c>
      <c r="E39" s="28" t="s">
        <v>74</v>
      </c>
      <c r="F39" s="28" t="n">
        <v>2</v>
      </c>
      <c r="G39" s="29" t="str">
        <f aca="false">IF(BASE!$C$15="","",BASE!$C$15)</f>
        <v>Filipa Sousa</v>
      </c>
      <c r="H39" s="30"/>
      <c r="I39" s="30"/>
      <c r="J39" s="30"/>
      <c r="K39" s="30"/>
      <c r="L39" s="30"/>
      <c r="M39" s="30"/>
      <c r="N39" s="31"/>
      <c r="O39" s="32" t="str">
        <f aca="false">IF($G39="","",IF(AND(NOT(OR(IF($H39="","",$H39)&lt;&gt;"",IF($I39="","",$I39)&lt;&gt;"",IF($J39="","",$J39)&lt;&gt;"",IF($K39="","",$K39)&lt;&gt;"",IF($L39="","",$L39)&lt;&gt;"",IF($M39="","",$M39)&lt;&gt;"")),IF($N39="","",$N39)=""),"— Ainda sem critérios preenchidos. —",_xlfn.TEXTJOIN(" ",TRUE(),$Q39,$T39,$W39,$AA39,IF(IF($N39="","",$N39)&lt;&gt;"",$AB39&amp;" "&amp;IF($N39="","",$N39),""))))</f>
        <v>— Ainda sem critérios preenchidos. —</v>
      </c>
      <c r="Q39" s="33" t="str">
        <f aca="false">IF(OR(IF($H39="","",$H39)&lt;&gt;"",IF($I39="","",$I39)&lt;&gt;"",IF($J39="","",$J39)&lt;&gt;"",IF($K39="","",$K39)&lt;&gt;"",IF($L39="","",$L39)&lt;&gt;"",IF($M39="","",$M39)&lt;&gt;""),INDEX(DADOS!$C:$C,(15+(MATCH(IF($H39="","(sem aproveitamento)",$H39),DADOS!$I$6:$I$11,0)-1)*3+MOD(ROW()+1,3))),"")</f>
        <v/>
      </c>
      <c r="R39" s="33" t="str">
        <f aca="false">IF(((LEN(_xlfn.TEXTJOIN(",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melhorar")),INDEX(DADOS!$C:$C,(48+MATCH(IF($K39="","",$K39),DADOS!$E$6:$E$9,0)-1)),"")))-LEN(SUBSTITUTE(_xlfn.TEXTJOIN(",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melhorar")),INDEX(DADOS!$C:$C,(48+MATCH(IF($K39="","",$K39),DADOS!$E$6:$E$9,0)-1)),"")),", ","")))/2)=0,_xlfn.TEXTJOIN(",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melhorar")),INDEX(DADOS!$C:$C,(48+MATCH(IF($K39="","",$K39),DADOS!$E$6:$E$9,0)-1)),"")),SUBSTITUTE(_xlfn.TEXTJOIN(",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melhorar")),INDEX(DADOS!$C:$C,(48+MATCH(IF($K39="","",$K39),DADOS!$E$6:$E$9,0)-1)),"")),", "," e ",((LEN(_xlfn.TEXTJOIN(",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melhorar")),INDEX(DADOS!$C:$C,(48+MATCH(IF($K39="","",$K39),DADOS!$E$6:$E$9,0)-1)),"")))-LEN(SUBSTITUTE(_xlfn.TEXTJOIN(", ",TRUE(),IF(AND(IF($I39="","",$I39)&lt;&gt;"",NOT(IF($I39="","",$I39)="Reduzido")),INDEX(DADOS!$C:$C,(36+MATCH(IF($I39="","",$I39),DADOS!$C$6:$C$9,0)-1)),""),IF(AND(IF($J39="","",$J39)&lt;&gt;"",NOT(IF($J39="","",$J39)="Reduzida")),INDEX(DADOS!$C:$C,(42+MATCH(IF($J39="","",$J39),DADOS!$D$6:$D$9,0)-1)),""),IF(AND(IF($K39="","",$K39)&lt;&gt;"",NOT(IF($K39="","",$K39)="A melhorar")),INDEX(DADOS!$C:$C,(48+MATCH(IF($K39="","",$K39),DADOS!$E$6:$E$9,0)-1)),"")),", ","")))/2)))</f>
        <v/>
      </c>
      <c r="S39" s="33" t="str">
        <f aca="false">IF(((LEN(_xlfn.TEXTJOIN(",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melhorar"),INDEX(DADOS!$C:$C,(48+MATCH(IF($K39="","",$K39),DADOS!$E$6:$E$9,0)-1)),"")))-LEN(SUBSTITUTE(_xlfn.TEXTJOIN(",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melhorar"),INDEX(DADOS!$C:$C,(48+MATCH(IF($K39="","",$K39),DADOS!$E$6:$E$9,0)-1)),"")),", ","")))/2)=0,_xlfn.TEXTJOIN(",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melhorar"),INDEX(DADOS!$C:$C,(48+MATCH(IF($K39="","",$K39),DADOS!$E$6:$E$9,0)-1)),"")),SUBSTITUTE(_xlfn.TEXTJOIN(",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melhorar"),INDEX(DADOS!$C:$C,(48+MATCH(IF($K39="","",$K39),DADOS!$E$6:$E$9,0)-1)),"")),", "," e ",((LEN(_xlfn.TEXTJOIN(",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melhorar"),INDEX(DADOS!$C:$C,(48+MATCH(IF($K39="","",$K39),DADOS!$E$6:$E$9,0)-1)),"")))-LEN(SUBSTITUTE(_xlfn.TEXTJOIN(", ",TRUE(),IF(AND(IF($I39="","",$I39)&lt;&gt;"",IF($I39="","",$I39)="Reduzido"),INDEX(DADOS!$C:$C,(36+MATCH(IF($I39="","",$I39),DADOS!$C$6:$C$9,0)-1)),""),IF(AND(IF($J39="","",$J39)&lt;&gt;"",IF($J39="","",$J39)="Reduzida"),INDEX(DADOS!$C:$C,(42+MATCH(IF($J39="","",$J39),DADOS!$D$6:$D$9,0)-1)),""),IF(AND(IF($K39="","",$K39)&lt;&gt;"",IF($K39="","",$K39)="A melhorar"),INDEX(DADOS!$C:$C,(48+MATCH(IF($K39="","",$K39),DADOS!$E$6:$E$9,0)-1)),"")),", ","")))/2)))</f>
        <v/>
      </c>
      <c r="T39" s="33" t="str">
        <f aca="false">IF(AND($R39="",$S39=""),"",IF($S39="",INDEX(DADOS!$B:$B,(MOD(ROW()+3,3)+67))&amp;$R39&amp;INDEX(DADOS!$C:$C,(MOD(ROW()+3,3)+67)),IF($R39="",INDEX(DADOS!$B:$B,(MOD(ROW()+3,3)+72))&amp;$S39&amp;INDEX(DADOS!$C:$C,(MOD(ROW()+3,3)+72)),INDEX(DADOS!$B:$B,(MOD(ROW()+3,3)+77))&amp;$R39&amp;INDEX(DADOS!$C:$C,(MOD(ROW()+3,3)+77))&amp;$S39&amp;INDEX(DADOS!$D:$D,(MOD(ROW()+3,3)+77)))))</f>
        <v/>
      </c>
      <c r="U39" s="33" t="str">
        <f aca="false">IF(((LEN(_xlfn.TEXTJOIN(",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)-LEN(SUBSTITUTE(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,", ","")))/2)=0,_xlfn.TEXTJOIN(",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,SUBSTITUTE(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,", "," e ",((LEN(_xlfn.TEXTJOIN(",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)-LEN(SUBSTITUTE(_xlfn.TEXTJOIN(", ",TRUE(),IF(AND(IF($L39="","",$L39)&lt;&gt;"",NOT(IF($L39="","",$L39)="Regrediu")),INDEX(DADOS!$C:$C,(54+MATCH(IF($L39="","",$L39),DADOS!$F$6:$F$9,0)-1)),""),IF(AND(IF($M39="","",$M39)&lt;&gt;"",NOT(IF($M39="","",$M39)="Irregular")),INDEX(DADOS!$C:$C,(60+MATCH(IF($M39="","",$M39),DADOS!$G$6:$G$9,0)-1)),"")),", ","")))/2)))</f>
        <v/>
      </c>
      <c r="V39" s="33" t="str">
        <f aca="false">IF(((LEN(_xlfn.TEXTJOIN(",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)-LEN(SUBSTITUTE(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,", ","")))/2)=0,_xlfn.TEXTJOIN(",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,SUBSTITUTE(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,", "," e ",((LEN(_xlfn.TEXTJOIN(",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)-LEN(SUBSTITUTE(_xlfn.TEXTJOIN(", ",TRUE(),IF(AND(IF($L39="","",$L39)&lt;&gt;"",IF($L39="","",$L39)="Regrediu"),INDEX(DADOS!$C:$C,(54+MATCH(IF($L39="","",$L39),DADOS!$F$6:$F$9,0)-1)),""),IF(AND(IF($M39="","",$M39)&lt;&gt;"",IF($M39="","",$M39)="Irregular"),INDEX(DADOS!$C:$C,(60+MATCH(IF($M39="","",$M39),DADOS!$G$6:$G$9,0)-1)),"")),", ","")))/2)))</f>
        <v/>
      </c>
      <c r="W39" s="33" t="str">
        <f aca="false">IF(AND($U39="",$V39=""),"",IF($V39="",INDEX(DADOS!$B:$B,(MOD(ROW()+7,3)+83))&amp;$U39&amp;INDEX(DADOS!$C:$C,(MOD(ROW()+7,3)+83)),IF($U39="",INDEX(DADOS!$B:$B,(MOD(ROW()+7,3)+88))&amp;$V39&amp;INDEX(DADOS!$C:$C,(MOD(ROW()+7,3)+88)),INDEX(DADOS!$B:$B,(MOD(ROW()+7,3)+93))&amp;$U39&amp;INDEX(DADOS!$C:$C,(MOD(ROW()+7,3)+93))&amp;$V39&amp;INDEX(DADOS!$D:$D,(MOD(ROW()+7,3)+93)))))</f>
        <v/>
      </c>
      <c r="X39" s="34" t="n">
        <f aca="false">--(OR(IF($H39="","",$H39)="Insuficiente",IF($H39="","",$H39)="Suficiente"))+--(IF($I39="","",$I39)="Reduzido")+--(IF($J39="","",$J39)="Reduzida")+--(IF($K39="","",$K39)="A melhorar")+--(IF($L39="","",$L39)="Regrediu")+--(IF($M39="","",$M39)="Irregular")</f>
        <v>0</v>
      </c>
      <c r="Y39" s="34" t="n">
        <f aca="false">IF(OR(IF($H39="","",$H39)="Insuficiente",IF($H39="","",$H39)="Suficiente"),1,IF(IF($I39="","",$I39)="Reduzido",2,IF(IF($J39="","",$J39)="Reduzida",3,IF(IF($K39="","",$K39)="A melhorar",4,IF(IF($L39="","",$L39)="Regrediu",5,IF(IF($M39="","",$M39)="Irregular",6,0))))))</f>
        <v>0</v>
      </c>
      <c r="Z39" s="33" t="str">
        <f aca="false">IF(((LEN(_xlfn.TEXTJOIN(",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assiduidade","")))-LEN(SUBSTITUTE(_xlfn.TEXTJOIN(",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assiduidade","")),", ","")))/2)=0,_xlfn.TEXTJOIN(",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assiduidade","")),SUBSTITUTE(_xlfn.TEXTJOIN(",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assiduidade","")),", "," e ",((LEN(_xlfn.TEXTJOIN(",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assiduidade","")))-LEN(SUBSTITUTE(_xlfn.TEXTJOIN(", ",TRUE(),IF(OR(IF($H39="","",$H39)="Insuficiente",IF($H39="","",$H39)="Suficiente"),"o aproveitamento",""),IF(IF($I39="","",$I39)="Reduzido","o empenho",""),IF(IF($J39="","",$J39)="Reduzida","a participação",""),IF(IF($K39="","",$K39)="A melhorar","o comportamento",""),IF(IF($L39="","",$L39)="Regrediu","a evolução",""),IF(IF($M39="","",$M39)="Irregular","a assiduidade","")),", ","")))/2)))</f>
        <v/>
      </c>
      <c r="AA39" s="33" t="str">
        <f aca="false">IF(OR(IF($H39="","",$H39)&lt;&gt;"",IF($I39="","",$I39)&lt;&gt;"",IF($J39="","",$J39)&lt;&gt;"",IF($K39="","",$K39)&lt;&gt;"",IF($L39="","",$L39)&lt;&gt;"",IF($M39="","",$M39)&lt;&gt;""),IF($X39=0,INDEX(DADOS!$B:$B,(MOD(ROW()+17+0,5)+99)),IF($X39=1,CHOOSE($Y39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39&amp;INDEX(DADOS!$C:$C,(MOD(ROW()+17,3)+111)))),"")</f>
        <v/>
      </c>
      <c r="AB39" s="33" t="str">
        <f aca="false">INDEX(DADOS!$B:$B,(MOD(ROW()+19,5)+116))</f>
        <v>É ainda de referir:</v>
      </c>
      <c r="AC39" s="34" t="n">
        <f aca="false">SUBTOTAL(103,$G$8:G39)</f>
        <v>32</v>
      </c>
      <c r="AD39" s="34" t="str">
        <f aca="false">IF($G39="","",C39&amp;"|"&amp;D39&amp;"|"&amp;E39&amp;"|"&amp;$G39)</f>
        <v>8.º B||2.º Período|Filipa Sousa</v>
      </c>
    </row>
    <row r="40" customFormat="false" ht="120" hidden="false" customHeight="true" outlineLevel="0" collapsed="false">
      <c r="B40" s="28" t="str">
        <f aca="false">IF(BASE!B4="","",BASE!B4)</f>
        <v>2026/2027</v>
      </c>
      <c r="C40" s="28" t="str">
        <f aca="false">IF(BASE!C13="","",BASE!C13)</f>
        <v>8.º B</v>
      </c>
      <c r="D40" s="28" t="str">
        <f aca="false">IF(BASE!F15="","",BASE!F15)</f>
        <v/>
      </c>
      <c r="E40" s="28" t="s">
        <v>74</v>
      </c>
      <c r="F40" s="28" t="n">
        <v>3</v>
      </c>
      <c r="G40" s="29" t="str">
        <f aca="false">IF(BASE!$C$16="","",BASE!$C$16)</f>
        <v>Gonçalo Mota</v>
      </c>
      <c r="H40" s="30"/>
      <c r="I40" s="30"/>
      <c r="J40" s="30"/>
      <c r="K40" s="30"/>
      <c r="L40" s="30"/>
      <c r="M40" s="30"/>
      <c r="N40" s="31"/>
      <c r="O40" s="32" t="str">
        <f aca="false">IF($G40="","",IF(AND(NOT(OR(IF($H40="","",$H40)&lt;&gt;"",IF($I40="","",$I40)&lt;&gt;"",IF($J40="","",$J40)&lt;&gt;"",IF($K40="","",$K40)&lt;&gt;"",IF($L40="","",$L40)&lt;&gt;"",IF($M40="","",$M40)&lt;&gt;"")),IF($N40="","",$N40)=""),"— Ainda sem critérios preenchidos. —",_xlfn.TEXTJOIN(" ",TRUE(),$Q40,$T40,$W40,$AA40,IF(IF($N40="","",$N40)&lt;&gt;"",$AB40&amp;" "&amp;IF($N40="","",$N40),""))))</f>
        <v>— Ainda sem critérios preenchidos. —</v>
      </c>
      <c r="Q40" s="33" t="str">
        <f aca="false">IF(OR(IF($H40="","",$H40)&lt;&gt;"",IF($I40="","",$I40)&lt;&gt;"",IF($J40="","",$J40)&lt;&gt;"",IF($K40="","",$K40)&lt;&gt;"",IF($L40="","",$L40)&lt;&gt;"",IF($M40="","",$M40)&lt;&gt;""),INDEX(DADOS!$C:$C,(15+(MATCH(IF($H40="","(sem aproveitamento)",$H40),DADOS!$I$6:$I$11,0)-1)*3+MOD(ROW()+1,3))),"")</f>
        <v/>
      </c>
      <c r="R40" s="33" t="str">
        <f aca="false">IF(((LEN(_xlfn.TEXTJOIN(",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melhorar")),INDEX(DADOS!$C:$C,(48+MATCH(IF($K40="","",$K40),DADOS!$E$6:$E$9,0)-1)),"")))-LEN(SUBSTITUTE(_xlfn.TEXTJOIN(",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melhorar")),INDEX(DADOS!$C:$C,(48+MATCH(IF($K40="","",$K40),DADOS!$E$6:$E$9,0)-1)),"")),", ","")))/2)=0,_xlfn.TEXTJOIN(",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melhorar")),INDEX(DADOS!$C:$C,(48+MATCH(IF($K40="","",$K40),DADOS!$E$6:$E$9,0)-1)),"")),SUBSTITUTE(_xlfn.TEXTJOIN(",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melhorar")),INDEX(DADOS!$C:$C,(48+MATCH(IF($K40="","",$K40),DADOS!$E$6:$E$9,0)-1)),"")),", "," e ",((LEN(_xlfn.TEXTJOIN(",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melhorar")),INDEX(DADOS!$C:$C,(48+MATCH(IF($K40="","",$K40),DADOS!$E$6:$E$9,0)-1)),"")))-LEN(SUBSTITUTE(_xlfn.TEXTJOIN(", ",TRUE(),IF(AND(IF($I40="","",$I40)&lt;&gt;"",NOT(IF($I40="","",$I40)="Reduzido")),INDEX(DADOS!$C:$C,(36+MATCH(IF($I40="","",$I40),DADOS!$C$6:$C$9,0)-1)),""),IF(AND(IF($J40="","",$J40)&lt;&gt;"",NOT(IF($J40="","",$J40)="Reduzida")),INDEX(DADOS!$C:$C,(42+MATCH(IF($J40="","",$J40),DADOS!$D$6:$D$9,0)-1)),""),IF(AND(IF($K40="","",$K40)&lt;&gt;"",NOT(IF($K40="","",$K40)="A melhorar")),INDEX(DADOS!$C:$C,(48+MATCH(IF($K40="","",$K40),DADOS!$E$6:$E$9,0)-1)),"")),", ","")))/2)))</f>
        <v/>
      </c>
      <c r="S40" s="33" t="str">
        <f aca="false">IF(((LEN(_xlfn.TEXTJOIN(",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melhorar"),INDEX(DADOS!$C:$C,(48+MATCH(IF($K40="","",$K40),DADOS!$E$6:$E$9,0)-1)),"")))-LEN(SUBSTITUTE(_xlfn.TEXTJOIN(",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melhorar"),INDEX(DADOS!$C:$C,(48+MATCH(IF($K40="","",$K40),DADOS!$E$6:$E$9,0)-1)),"")),", ","")))/2)=0,_xlfn.TEXTJOIN(",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melhorar"),INDEX(DADOS!$C:$C,(48+MATCH(IF($K40="","",$K40),DADOS!$E$6:$E$9,0)-1)),"")),SUBSTITUTE(_xlfn.TEXTJOIN(",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melhorar"),INDEX(DADOS!$C:$C,(48+MATCH(IF($K40="","",$K40),DADOS!$E$6:$E$9,0)-1)),"")),", "," e ",((LEN(_xlfn.TEXTJOIN(",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melhorar"),INDEX(DADOS!$C:$C,(48+MATCH(IF($K40="","",$K40),DADOS!$E$6:$E$9,0)-1)),"")))-LEN(SUBSTITUTE(_xlfn.TEXTJOIN(", ",TRUE(),IF(AND(IF($I40="","",$I40)&lt;&gt;"",IF($I40="","",$I40)="Reduzido"),INDEX(DADOS!$C:$C,(36+MATCH(IF($I40="","",$I40),DADOS!$C$6:$C$9,0)-1)),""),IF(AND(IF($J40="","",$J40)&lt;&gt;"",IF($J40="","",$J40)="Reduzida"),INDEX(DADOS!$C:$C,(42+MATCH(IF($J40="","",$J40),DADOS!$D$6:$D$9,0)-1)),""),IF(AND(IF($K40="","",$K40)&lt;&gt;"",IF($K40="","",$K40)="A melhorar"),INDEX(DADOS!$C:$C,(48+MATCH(IF($K40="","",$K40),DADOS!$E$6:$E$9,0)-1)),"")),", ","")))/2)))</f>
        <v/>
      </c>
      <c r="T40" s="33" t="str">
        <f aca="false">IF(AND($R40="",$S40=""),"",IF($S40="",INDEX(DADOS!$B:$B,(MOD(ROW()+3,3)+67))&amp;$R40&amp;INDEX(DADOS!$C:$C,(MOD(ROW()+3,3)+67)),IF($R40="",INDEX(DADOS!$B:$B,(MOD(ROW()+3,3)+72))&amp;$S40&amp;INDEX(DADOS!$C:$C,(MOD(ROW()+3,3)+72)),INDEX(DADOS!$B:$B,(MOD(ROW()+3,3)+77))&amp;$R40&amp;INDEX(DADOS!$C:$C,(MOD(ROW()+3,3)+77))&amp;$S40&amp;INDEX(DADOS!$D:$D,(MOD(ROW()+3,3)+77)))))</f>
        <v/>
      </c>
      <c r="U40" s="33" t="str">
        <f aca="false">IF(((LEN(_xlfn.TEXTJOIN(",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)-LEN(SUBSTITUTE(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,", ","")))/2)=0,_xlfn.TEXTJOIN(",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,SUBSTITUTE(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,", "," e ",((LEN(_xlfn.TEXTJOIN(",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)-LEN(SUBSTITUTE(_xlfn.TEXTJOIN(", ",TRUE(),IF(AND(IF($L40="","",$L40)&lt;&gt;"",NOT(IF($L40="","",$L40)="Regrediu")),INDEX(DADOS!$C:$C,(54+MATCH(IF($L40="","",$L40),DADOS!$F$6:$F$9,0)-1)),""),IF(AND(IF($M40="","",$M40)&lt;&gt;"",NOT(IF($M40="","",$M40)="Irregular")),INDEX(DADOS!$C:$C,(60+MATCH(IF($M40="","",$M40),DADOS!$G$6:$G$9,0)-1)),"")),", ","")))/2)))</f>
        <v/>
      </c>
      <c r="V40" s="33" t="str">
        <f aca="false">IF(((LEN(_xlfn.TEXTJOIN(",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)-LEN(SUBSTITUTE(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,", ","")))/2)=0,_xlfn.TEXTJOIN(",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,SUBSTITUTE(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,", "," e ",((LEN(_xlfn.TEXTJOIN(",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)-LEN(SUBSTITUTE(_xlfn.TEXTJOIN(", ",TRUE(),IF(AND(IF($L40="","",$L40)&lt;&gt;"",IF($L40="","",$L40)="Regrediu"),INDEX(DADOS!$C:$C,(54+MATCH(IF($L40="","",$L40),DADOS!$F$6:$F$9,0)-1)),""),IF(AND(IF($M40="","",$M40)&lt;&gt;"",IF($M40="","",$M40)="Irregular"),INDEX(DADOS!$C:$C,(60+MATCH(IF($M40="","",$M40),DADOS!$G$6:$G$9,0)-1)),"")),", ","")))/2)))</f>
        <v/>
      </c>
      <c r="W40" s="33" t="str">
        <f aca="false">IF(AND($U40="",$V40=""),"",IF($V40="",INDEX(DADOS!$B:$B,(MOD(ROW()+7,3)+83))&amp;$U40&amp;INDEX(DADOS!$C:$C,(MOD(ROW()+7,3)+83)),IF($U40="",INDEX(DADOS!$B:$B,(MOD(ROW()+7,3)+88))&amp;$V40&amp;INDEX(DADOS!$C:$C,(MOD(ROW()+7,3)+88)),INDEX(DADOS!$B:$B,(MOD(ROW()+7,3)+93))&amp;$U40&amp;INDEX(DADOS!$C:$C,(MOD(ROW()+7,3)+93))&amp;$V40&amp;INDEX(DADOS!$D:$D,(MOD(ROW()+7,3)+93)))))</f>
        <v/>
      </c>
      <c r="X40" s="34" t="n">
        <f aca="false">--(OR(IF($H40="","",$H40)="Insuficiente",IF($H40="","",$H40)="Suficiente"))+--(IF($I40="","",$I40)="Reduzido")+--(IF($J40="","",$J40)="Reduzida")+--(IF($K40="","",$K40)="A melhorar")+--(IF($L40="","",$L40)="Regrediu")+--(IF($M40="","",$M40)="Irregular")</f>
        <v>0</v>
      </c>
      <c r="Y40" s="34" t="n">
        <f aca="false">IF(OR(IF($H40="","",$H40)="Insuficiente",IF($H40="","",$H40)="Suficiente"),1,IF(IF($I40="","",$I40)="Reduzido",2,IF(IF($J40="","",$J40)="Reduzida",3,IF(IF($K40="","",$K40)="A melhorar",4,IF(IF($L40="","",$L40)="Regrediu",5,IF(IF($M40="","",$M40)="Irregular",6,0))))))</f>
        <v>0</v>
      </c>
      <c r="Z40" s="33" t="str">
        <f aca="false">IF(((LEN(_xlfn.TEXTJOIN(",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assiduidade","")))-LEN(SUBSTITUTE(_xlfn.TEXTJOIN(",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assiduidade","")),", ","")))/2)=0,_xlfn.TEXTJOIN(",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assiduidade","")),SUBSTITUTE(_xlfn.TEXTJOIN(",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assiduidade","")),", "," e ",((LEN(_xlfn.TEXTJOIN(",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assiduidade","")))-LEN(SUBSTITUTE(_xlfn.TEXTJOIN(", ",TRUE(),IF(OR(IF($H40="","",$H40)="Insuficiente",IF($H40="","",$H40)="Suficiente"),"o aproveitamento",""),IF(IF($I40="","",$I40)="Reduzido","o empenho",""),IF(IF($J40="","",$J40)="Reduzida","a participação",""),IF(IF($K40="","",$K40)="A melhorar","o comportamento",""),IF(IF($L40="","",$L40)="Regrediu","a evolução",""),IF(IF($M40="","",$M40)="Irregular","a assiduidade","")),", ","")))/2)))</f>
        <v/>
      </c>
      <c r="AA40" s="33" t="str">
        <f aca="false">IF(OR(IF($H40="","",$H40)&lt;&gt;"",IF($I40="","",$I40)&lt;&gt;"",IF($J40="","",$J40)&lt;&gt;"",IF($K40="","",$K40)&lt;&gt;"",IF($L40="","",$L40)&lt;&gt;"",IF($M40="","",$M40)&lt;&gt;""),IF($X40=0,INDEX(DADOS!$B:$B,(MOD(ROW()+17+0,5)+99)),IF($X40=1,CHOOSE($Y40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40&amp;INDEX(DADOS!$C:$C,(MOD(ROW()+17,3)+111)))),"")</f>
        <v/>
      </c>
      <c r="AB40" s="33" t="str">
        <f aca="false">INDEX(DADOS!$B:$B,(MOD(ROW()+19,5)+116))</f>
        <v>Destaca-se igualmente:</v>
      </c>
      <c r="AC40" s="34" t="n">
        <f aca="false">SUBTOTAL(103,$G$8:G40)</f>
        <v>33</v>
      </c>
      <c r="AD40" s="34" t="str">
        <f aca="false">IF($G40="","",C40&amp;"|"&amp;D40&amp;"|"&amp;E40&amp;"|"&amp;$G40)</f>
        <v>8.º B||2.º Período|Gonçalo Mota</v>
      </c>
    </row>
    <row r="41" customFormat="false" ht="120" hidden="false" customHeight="true" outlineLevel="0" collapsed="false">
      <c r="B41" s="28" t="str">
        <f aca="false">IF(BASE!B4="","",BASE!B4)</f>
        <v>2026/2027</v>
      </c>
      <c r="C41" s="28" t="str">
        <f aca="false">IF(BASE!C13="","",BASE!C13)</f>
        <v>8.º B</v>
      </c>
      <c r="D41" s="28" t="str">
        <f aca="false">IF(BASE!F15="","",BASE!F15)</f>
        <v/>
      </c>
      <c r="E41" s="28" t="s">
        <v>79</v>
      </c>
      <c r="F41" s="28" t="n">
        <v>1</v>
      </c>
      <c r="G41" s="29" t="str">
        <f aca="false">IF(BASE!$C$14="","",BASE!$C$14)</f>
        <v>Eduardo Lima</v>
      </c>
      <c r="H41" s="30"/>
      <c r="I41" s="30"/>
      <c r="J41" s="30"/>
      <c r="K41" s="30"/>
      <c r="L41" s="30"/>
      <c r="M41" s="30"/>
      <c r="N41" s="31"/>
      <c r="O41" s="32" t="str">
        <f aca="false">IF($G41="","",IF(AND(NOT(OR(IF($H41="","",$H41)&lt;&gt;"",IF($I41="","",$I41)&lt;&gt;"",IF($J41="","",$J41)&lt;&gt;"",IF($K41="","",$K41)&lt;&gt;"",IF($L41="","",$L41)&lt;&gt;"",IF($M41="","",$M41)&lt;&gt;"")),IF($N41="","",$N41)=""),"— Ainda sem critérios preenchidos. —",_xlfn.TEXTJOIN(" ",TRUE(),$Q41,$T41,$W41,$AA41,IF(IF($N41="","",$N41)&lt;&gt;"",$AB41&amp;" "&amp;IF($N41="","",$N41),""))))</f>
        <v>— Ainda sem critérios preenchidos. —</v>
      </c>
      <c r="Q41" s="33" t="str">
        <f aca="false">IF(OR(IF($H41="","",$H41)&lt;&gt;"",IF($I41="","",$I41)&lt;&gt;"",IF($J41="","",$J41)&lt;&gt;"",IF($K41="","",$K41)&lt;&gt;"",IF($L41="","",$L41)&lt;&gt;"",IF($M41="","",$M41)&lt;&gt;""),INDEX(DADOS!$C:$C,(15+(MATCH(IF($H41="","(sem aproveitamento)",$H41),DADOS!$I$6:$I$11,0)-1)*3+MOD(ROW()+1,3))),"")</f>
        <v/>
      </c>
      <c r="R41" s="33" t="str">
        <f aca="false">IF(((LEN(_xlfn.TEXTJOIN(",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melhorar")),INDEX(DADOS!$C:$C,(48+MATCH(IF($K41="","",$K41),DADOS!$E$6:$E$9,0)-1)),"")))-LEN(SUBSTITUTE(_xlfn.TEXTJOIN(",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melhorar")),INDEX(DADOS!$C:$C,(48+MATCH(IF($K41="","",$K41),DADOS!$E$6:$E$9,0)-1)),"")),", ","")))/2)=0,_xlfn.TEXTJOIN(",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melhorar")),INDEX(DADOS!$C:$C,(48+MATCH(IF($K41="","",$K41),DADOS!$E$6:$E$9,0)-1)),"")),SUBSTITUTE(_xlfn.TEXTJOIN(",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melhorar")),INDEX(DADOS!$C:$C,(48+MATCH(IF($K41="","",$K41),DADOS!$E$6:$E$9,0)-1)),"")),", "," e ",((LEN(_xlfn.TEXTJOIN(",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melhorar")),INDEX(DADOS!$C:$C,(48+MATCH(IF($K41="","",$K41),DADOS!$E$6:$E$9,0)-1)),"")))-LEN(SUBSTITUTE(_xlfn.TEXTJOIN(", ",TRUE(),IF(AND(IF($I41="","",$I41)&lt;&gt;"",NOT(IF($I41="","",$I41)="Reduzido")),INDEX(DADOS!$C:$C,(36+MATCH(IF($I41="","",$I41),DADOS!$C$6:$C$9,0)-1)),""),IF(AND(IF($J41="","",$J41)&lt;&gt;"",NOT(IF($J41="","",$J41)="Reduzida")),INDEX(DADOS!$C:$C,(42+MATCH(IF($J41="","",$J41),DADOS!$D$6:$D$9,0)-1)),""),IF(AND(IF($K41="","",$K41)&lt;&gt;"",NOT(IF($K41="","",$K41)="A melhorar")),INDEX(DADOS!$C:$C,(48+MATCH(IF($K41="","",$K41),DADOS!$E$6:$E$9,0)-1)),"")),", ","")))/2)))</f>
        <v/>
      </c>
      <c r="S41" s="33" t="str">
        <f aca="false">IF(((LEN(_xlfn.TEXTJOIN(",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melhorar"),INDEX(DADOS!$C:$C,(48+MATCH(IF($K41="","",$K41),DADOS!$E$6:$E$9,0)-1)),"")))-LEN(SUBSTITUTE(_xlfn.TEXTJOIN(",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melhorar"),INDEX(DADOS!$C:$C,(48+MATCH(IF($K41="","",$K41),DADOS!$E$6:$E$9,0)-1)),"")),", ","")))/2)=0,_xlfn.TEXTJOIN(",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melhorar"),INDEX(DADOS!$C:$C,(48+MATCH(IF($K41="","",$K41),DADOS!$E$6:$E$9,0)-1)),"")),SUBSTITUTE(_xlfn.TEXTJOIN(",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melhorar"),INDEX(DADOS!$C:$C,(48+MATCH(IF($K41="","",$K41),DADOS!$E$6:$E$9,0)-1)),"")),", "," e ",((LEN(_xlfn.TEXTJOIN(",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melhorar"),INDEX(DADOS!$C:$C,(48+MATCH(IF($K41="","",$K41),DADOS!$E$6:$E$9,0)-1)),"")))-LEN(SUBSTITUTE(_xlfn.TEXTJOIN(", ",TRUE(),IF(AND(IF($I41="","",$I41)&lt;&gt;"",IF($I41="","",$I41)="Reduzido"),INDEX(DADOS!$C:$C,(36+MATCH(IF($I41="","",$I41),DADOS!$C$6:$C$9,0)-1)),""),IF(AND(IF($J41="","",$J41)&lt;&gt;"",IF($J41="","",$J41)="Reduzida"),INDEX(DADOS!$C:$C,(42+MATCH(IF($J41="","",$J41),DADOS!$D$6:$D$9,0)-1)),""),IF(AND(IF($K41="","",$K41)&lt;&gt;"",IF($K41="","",$K41)="A melhorar"),INDEX(DADOS!$C:$C,(48+MATCH(IF($K41="","",$K41),DADOS!$E$6:$E$9,0)-1)),"")),", ","")))/2)))</f>
        <v/>
      </c>
      <c r="T41" s="33" t="str">
        <f aca="false">IF(AND($R41="",$S41=""),"",IF($S41="",INDEX(DADOS!$B:$B,(MOD(ROW()+3,3)+67))&amp;$R41&amp;INDEX(DADOS!$C:$C,(MOD(ROW()+3,3)+67)),IF($R41="",INDEX(DADOS!$B:$B,(MOD(ROW()+3,3)+72))&amp;$S41&amp;INDEX(DADOS!$C:$C,(MOD(ROW()+3,3)+72)),INDEX(DADOS!$B:$B,(MOD(ROW()+3,3)+77))&amp;$R41&amp;INDEX(DADOS!$C:$C,(MOD(ROW()+3,3)+77))&amp;$S41&amp;INDEX(DADOS!$D:$D,(MOD(ROW()+3,3)+77)))))</f>
        <v/>
      </c>
      <c r="U41" s="33" t="str">
        <f aca="false">IF(((LEN(_xlfn.TEXTJOIN(",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)-LEN(SUBSTITUTE(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,", ","")))/2)=0,_xlfn.TEXTJOIN(",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,SUBSTITUTE(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,", "," e ",((LEN(_xlfn.TEXTJOIN(",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)-LEN(SUBSTITUTE(_xlfn.TEXTJOIN(", ",TRUE(),IF(AND(IF($L41="","",$L41)&lt;&gt;"",NOT(IF($L41="","",$L41)="Regrediu")),INDEX(DADOS!$C:$C,(54+MATCH(IF($L41="","",$L41),DADOS!$F$6:$F$9,0)-1)),""),IF(AND(IF($M41="","",$M41)&lt;&gt;"",NOT(IF($M41="","",$M41)="Irregular")),INDEX(DADOS!$C:$C,(60+MATCH(IF($M41="","",$M41),DADOS!$G$6:$G$9,0)-1)),"")),", ","")))/2)))</f>
        <v/>
      </c>
      <c r="V41" s="33" t="str">
        <f aca="false">IF(((LEN(_xlfn.TEXTJOIN(",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)-LEN(SUBSTITUTE(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,", ","")))/2)=0,_xlfn.TEXTJOIN(",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,SUBSTITUTE(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,", "," e ",((LEN(_xlfn.TEXTJOIN(",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)-LEN(SUBSTITUTE(_xlfn.TEXTJOIN(", ",TRUE(),IF(AND(IF($L41="","",$L41)&lt;&gt;"",IF($L41="","",$L41)="Regrediu"),INDEX(DADOS!$C:$C,(54+MATCH(IF($L41="","",$L41),DADOS!$F$6:$F$9,0)-1)),""),IF(AND(IF($M41="","",$M41)&lt;&gt;"",IF($M41="","",$M41)="Irregular"),INDEX(DADOS!$C:$C,(60+MATCH(IF($M41="","",$M41),DADOS!$G$6:$G$9,0)-1)),"")),", ","")))/2)))</f>
        <v/>
      </c>
      <c r="W41" s="33" t="str">
        <f aca="false">IF(AND($U41="",$V41=""),"",IF($V41="",INDEX(DADOS!$B:$B,(MOD(ROW()+7,3)+83))&amp;$U41&amp;INDEX(DADOS!$C:$C,(MOD(ROW()+7,3)+83)),IF($U41="",INDEX(DADOS!$B:$B,(MOD(ROW()+7,3)+88))&amp;$V41&amp;INDEX(DADOS!$C:$C,(MOD(ROW()+7,3)+88)),INDEX(DADOS!$B:$B,(MOD(ROW()+7,3)+93))&amp;$U41&amp;INDEX(DADOS!$C:$C,(MOD(ROW()+7,3)+93))&amp;$V41&amp;INDEX(DADOS!$D:$D,(MOD(ROW()+7,3)+93)))))</f>
        <v/>
      </c>
      <c r="X41" s="34" t="n">
        <f aca="false">--(OR(IF($H41="","",$H41)="Insuficiente",IF($H41="","",$H41)="Suficiente"))+--(IF($I41="","",$I41)="Reduzido")+--(IF($J41="","",$J41)="Reduzida")+--(IF($K41="","",$K41)="A melhorar")+--(IF($L41="","",$L41)="Regrediu")+--(IF($M41="","",$M41)="Irregular")</f>
        <v>0</v>
      </c>
      <c r="Y41" s="34" t="n">
        <f aca="false">IF(OR(IF($H41="","",$H41)="Insuficiente",IF($H41="","",$H41)="Suficiente"),1,IF(IF($I41="","",$I41)="Reduzido",2,IF(IF($J41="","",$J41)="Reduzida",3,IF(IF($K41="","",$K41)="A melhorar",4,IF(IF($L41="","",$L41)="Regrediu",5,IF(IF($M41="","",$M41)="Irregular",6,0))))))</f>
        <v>0</v>
      </c>
      <c r="Z41" s="33" t="str">
        <f aca="false">IF(((LEN(_xlfn.TEXTJOIN(",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assiduidade","")))-LEN(SUBSTITUTE(_xlfn.TEXTJOIN(",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assiduidade","")),", ","")))/2)=0,_xlfn.TEXTJOIN(",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assiduidade","")),SUBSTITUTE(_xlfn.TEXTJOIN(",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assiduidade","")),", "," e ",((LEN(_xlfn.TEXTJOIN(",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assiduidade","")))-LEN(SUBSTITUTE(_xlfn.TEXTJOIN(", ",TRUE(),IF(OR(IF($H41="","",$H41)="Insuficiente",IF($H41="","",$H41)="Suficiente"),"o aproveitamento",""),IF(IF($I41="","",$I41)="Reduzido","o empenho",""),IF(IF($J41="","",$J41)="Reduzida","a participação",""),IF(IF($K41="","",$K41)="A melhorar","o comportamento",""),IF(IF($L41="","",$L41)="Regrediu","a evolução",""),IF(IF($M41="","",$M41)="Irregular","a assiduidade","")),", ","")))/2)))</f>
        <v/>
      </c>
      <c r="AA41" s="33" t="str">
        <f aca="false">IF(OR(IF($H41="","",$H41)&lt;&gt;"",IF($I41="","",$I41)&lt;&gt;"",IF($J41="","",$J41)&lt;&gt;"",IF($K41="","",$K41)&lt;&gt;"",IF($L41="","",$L41)&lt;&gt;"",IF($M41="","",$M41)&lt;&gt;""),IF($X41=0,INDEX(DADOS!$B:$B,(MOD(ROW()+17+0,5)+99)),IF($X41=1,CHOOSE($Y41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41&amp;INDEX(DADOS!$C:$C,(MOD(ROW()+17,3)+111)))),"")</f>
        <v/>
      </c>
      <c r="AB41" s="33" t="str">
        <f aca="false">INDEX(DADOS!$B:$B,(MOD(ROW()+19,5)+116))</f>
        <v>Importa ainda destacar:</v>
      </c>
      <c r="AC41" s="34" t="n">
        <f aca="false">SUBTOTAL(103,$G$8:G41)</f>
        <v>34</v>
      </c>
      <c r="AD41" s="34" t="str">
        <f aca="false">IF($G41="","",C41&amp;"|"&amp;D41&amp;"|"&amp;E41&amp;"|"&amp;$G41)</f>
        <v>8.º B||3.º Período|Eduardo Lima</v>
      </c>
    </row>
    <row r="42" customFormat="false" ht="120" hidden="false" customHeight="true" outlineLevel="0" collapsed="false">
      <c r="B42" s="28" t="str">
        <f aca="false">IF(BASE!B4="","",BASE!B4)</f>
        <v>2026/2027</v>
      </c>
      <c r="C42" s="28" t="str">
        <f aca="false">IF(BASE!C13="","",BASE!C13)</f>
        <v>8.º B</v>
      </c>
      <c r="D42" s="28" t="str">
        <f aca="false">IF(BASE!F15="","",BASE!F15)</f>
        <v/>
      </c>
      <c r="E42" s="28" t="s">
        <v>79</v>
      </c>
      <c r="F42" s="28" t="n">
        <v>2</v>
      </c>
      <c r="G42" s="29" t="str">
        <f aca="false">IF(BASE!$C$15="","",BASE!$C$15)</f>
        <v>Filipa Sousa</v>
      </c>
      <c r="H42" s="30"/>
      <c r="I42" s="30"/>
      <c r="J42" s="30"/>
      <c r="K42" s="30"/>
      <c r="L42" s="30"/>
      <c r="M42" s="30"/>
      <c r="N42" s="31"/>
      <c r="O42" s="32" t="str">
        <f aca="false">IF($G42="","",IF(AND(NOT(OR(IF($H42="","",$H42)&lt;&gt;"",IF($I42="","",$I42)&lt;&gt;"",IF($J42="","",$J42)&lt;&gt;"",IF($K42="","",$K42)&lt;&gt;"",IF($L42="","",$L42)&lt;&gt;"",IF($M42="","",$M42)&lt;&gt;"")),IF($N42="","",$N42)=""),"— Ainda sem critérios preenchidos. —",_xlfn.TEXTJOIN(" ",TRUE(),$Q42,$T42,$W42,$AA42,IF(IF($N42="","",$N42)&lt;&gt;"",$AB42&amp;" "&amp;IF($N42="","",$N42),""))))</f>
        <v>— Ainda sem critérios preenchidos. —</v>
      </c>
      <c r="Q42" s="33" t="str">
        <f aca="false">IF(OR(IF($H42="","",$H42)&lt;&gt;"",IF($I42="","",$I42)&lt;&gt;"",IF($J42="","",$J42)&lt;&gt;"",IF($K42="","",$K42)&lt;&gt;"",IF($L42="","",$L42)&lt;&gt;"",IF($M42="","",$M42)&lt;&gt;""),INDEX(DADOS!$C:$C,(15+(MATCH(IF($H42="","(sem aproveitamento)",$H42),DADOS!$I$6:$I$11,0)-1)*3+MOD(ROW()+1,3))),"")</f>
        <v/>
      </c>
      <c r="R42" s="33" t="str">
        <f aca="false">IF(((LEN(_xlfn.TEXTJOIN(",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melhorar")),INDEX(DADOS!$C:$C,(48+MATCH(IF($K42="","",$K42),DADOS!$E$6:$E$9,0)-1)),"")))-LEN(SUBSTITUTE(_xlfn.TEXTJOIN(",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melhorar")),INDEX(DADOS!$C:$C,(48+MATCH(IF($K42="","",$K42),DADOS!$E$6:$E$9,0)-1)),"")),", ","")))/2)=0,_xlfn.TEXTJOIN(",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melhorar")),INDEX(DADOS!$C:$C,(48+MATCH(IF($K42="","",$K42),DADOS!$E$6:$E$9,0)-1)),"")),SUBSTITUTE(_xlfn.TEXTJOIN(",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melhorar")),INDEX(DADOS!$C:$C,(48+MATCH(IF($K42="","",$K42),DADOS!$E$6:$E$9,0)-1)),"")),", "," e ",((LEN(_xlfn.TEXTJOIN(",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melhorar")),INDEX(DADOS!$C:$C,(48+MATCH(IF($K42="","",$K42),DADOS!$E$6:$E$9,0)-1)),"")))-LEN(SUBSTITUTE(_xlfn.TEXTJOIN(", ",TRUE(),IF(AND(IF($I42="","",$I42)&lt;&gt;"",NOT(IF($I42="","",$I42)="Reduzido")),INDEX(DADOS!$C:$C,(36+MATCH(IF($I42="","",$I42),DADOS!$C$6:$C$9,0)-1)),""),IF(AND(IF($J42="","",$J42)&lt;&gt;"",NOT(IF($J42="","",$J42)="Reduzida")),INDEX(DADOS!$C:$C,(42+MATCH(IF($J42="","",$J42),DADOS!$D$6:$D$9,0)-1)),""),IF(AND(IF($K42="","",$K42)&lt;&gt;"",NOT(IF($K42="","",$K42)="A melhorar")),INDEX(DADOS!$C:$C,(48+MATCH(IF($K42="","",$K42),DADOS!$E$6:$E$9,0)-1)),"")),", ","")))/2)))</f>
        <v/>
      </c>
      <c r="S42" s="33" t="str">
        <f aca="false">IF(((LEN(_xlfn.TEXTJOIN(",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melhorar"),INDEX(DADOS!$C:$C,(48+MATCH(IF($K42="","",$K42),DADOS!$E$6:$E$9,0)-1)),"")))-LEN(SUBSTITUTE(_xlfn.TEXTJOIN(",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melhorar"),INDEX(DADOS!$C:$C,(48+MATCH(IF($K42="","",$K42),DADOS!$E$6:$E$9,0)-1)),"")),", ","")))/2)=0,_xlfn.TEXTJOIN(",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melhorar"),INDEX(DADOS!$C:$C,(48+MATCH(IF($K42="","",$K42),DADOS!$E$6:$E$9,0)-1)),"")),SUBSTITUTE(_xlfn.TEXTJOIN(",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melhorar"),INDEX(DADOS!$C:$C,(48+MATCH(IF($K42="","",$K42),DADOS!$E$6:$E$9,0)-1)),"")),", "," e ",((LEN(_xlfn.TEXTJOIN(",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melhorar"),INDEX(DADOS!$C:$C,(48+MATCH(IF($K42="","",$K42),DADOS!$E$6:$E$9,0)-1)),"")))-LEN(SUBSTITUTE(_xlfn.TEXTJOIN(", ",TRUE(),IF(AND(IF($I42="","",$I42)&lt;&gt;"",IF($I42="","",$I42)="Reduzido"),INDEX(DADOS!$C:$C,(36+MATCH(IF($I42="","",$I42),DADOS!$C$6:$C$9,0)-1)),""),IF(AND(IF($J42="","",$J42)&lt;&gt;"",IF($J42="","",$J42)="Reduzida"),INDEX(DADOS!$C:$C,(42+MATCH(IF($J42="","",$J42),DADOS!$D$6:$D$9,0)-1)),""),IF(AND(IF($K42="","",$K42)&lt;&gt;"",IF($K42="","",$K42)="A melhorar"),INDEX(DADOS!$C:$C,(48+MATCH(IF($K42="","",$K42),DADOS!$E$6:$E$9,0)-1)),"")),", ","")))/2)))</f>
        <v/>
      </c>
      <c r="T42" s="33" t="str">
        <f aca="false">IF(AND($R42="",$S42=""),"",IF($S42="",INDEX(DADOS!$B:$B,(MOD(ROW()+3,3)+67))&amp;$R42&amp;INDEX(DADOS!$C:$C,(MOD(ROW()+3,3)+67)),IF($R42="",INDEX(DADOS!$B:$B,(MOD(ROW()+3,3)+72))&amp;$S42&amp;INDEX(DADOS!$C:$C,(MOD(ROW()+3,3)+72)),INDEX(DADOS!$B:$B,(MOD(ROW()+3,3)+77))&amp;$R42&amp;INDEX(DADOS!$C:$C,(MOD(ROW()+3,3)+77))&amp;$S42&amp;INDEX(DADOS!$D:$D,(MOD(ROW()+3,3)+77)))))</f>
        <v/>
      </c>
      <c r="U42" s="33" t="str">
        <f aca="false">IF(((LEN(_xlfn.TEXTJOIN(",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)-LEN(SUBSTITUTE(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,", ","")))/2)=0,_xlfn.TEXTJOIN(",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,SUBSTITUTE(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,", "," e ",((LEN(_xlfn.TEXTJOIN(",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)-LEN(SUBSTITUTE(_xlfn.TEXTJOIN(", ",TRUE(),IF(AND(IF($L42="","",$L42)&lt;&gt;"",NOT(IF($L42="","",$L42)="Regrediu")),INDEX(DADOS!$C:$C,(54+MATCH(IF($L42="","",$L42),DADOS!$F$6:$F$9,0)-1)),""),IF(AND(IF($M42="","",$M42)&lt;&gt;"",NOT(IF($M42="","",$M42)="Irregular")),INDEX(DADOS!$C:$C,(60+MATCH(IF($M42="","",$M42),DADOS!$G$6:$G$9,0)-1)),"")),", ","")))/2)))</f>
        <v/>
      </c>
      <c r="V42" s="33" t="str">
        <f aca="false">IF(((LEN(_xlfn.TEXTJOIN(",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)-LEN(SUBSTITUTE(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,", ","")))/2)=0,_xlfn.TEXTJOIN(",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,SUBSTITUTE(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,", "," e ",((LEN(_xlfn.TEXTJOIN(",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)-LEN(SUBSTITUTE(_xlfn.TEXTJOIN(", ",TRUE(),IF(AND(IF($L42="","",$L42)&lt;&gt;"",IF($L42="","",$L42)="Regrediu"),INDEX(DADOS!$C:$C,(54+MATCH(IF($L42="","",$L42),DADOS!$F$6:$F$9,0)-1)),""),IF(AND(IF($M42="","",$M42)&lt;&gt;"",IF($M42="","",$M42)="Irregular"),INDEX(DADOS!$C:$C,(60+MATCH(IF($M42="","",$M42),DADOS!$G$6:$G$9,0)-1)),"")),", ","")))/2)))</f>
        <v/>
      </c>
      <c r="W42" s="33" t="str">
        <f aca="false">IF(AND($U42="",$V42=""),"",IF($V42="",INDEX(DADOS!$B:$B,(MOD(ROW()+7,3)+83))&amp;$U42&amp;INDEX(DADOS!$C:$C,(MOD(ROW()+7,3)+83)),IF($U42="",INDEX(DADOS!$B:$B,(MOD(ROW()+7,3)+88))&amp;$V42&amp;INDEX(DADOS!$C:$C,(MOD(ROW()+7,3)+88)),INDEX(DADOS!$B:$B,(MOD(ROW()+7,3)+93))&amp;$U42&amp;INDEX(DADOS!$C:$C,(MOD(ROW()+7,3)+93))&amp;$V42&amp;INDEX(DADOS!$D:$D,(MOD(ROW()+7,3)+93)))))</f>
        <v/>
      </c>
      <c r="X42" s="34" t="n">
        <f aca="false">--(OR(IF($H42="","",$H42)="Insuficiente",IF($H42="","",$H42)="Suficiente"))+--(IF($I42="","",$I42)="Reduzido")+--(IF($J42="","",$J42)="Reduzida")+--(IF($K42="","",$K42)="A melhorar")+--(IF($L42="","",$L42)="Regrediu")+--(IF($M42="","",$M42)="Irregular")</f>
        <v>0</v>
      </c>
      <c r="Y42" s="34" t="n">
        <f aca="false">IF(OR(IF($H42="","",$H42)="Insuficiente",IF($H42="","",$H42)="Suficiente"),1,IF(IF($I42="","",$I42)="Reduzido",2,IF(IF($J42="","",$J42)="Reduzida",3,IF(IF($K42="","",$K42)="A melhorar",4,IF(IF($L42="","",$L42)="Regrediu",5,IF(IF($M42="","",$M42)="Irregular",6,0))))))</f>
        <v>0</v>
      </c>
      <c r="Z42" s="33" t="str">
        <f aca="false">IF(((LEN(_xlfn.TEXTJOIN(",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assiduidade","")))-LEN(SUBSTITUTE(_xlfn.TEXTJOIN(",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assiduidade","")),", ","")))/2)=0,_xlfn.TEXTJOIN(",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assiduidade","")),SUBSTITUTE(_xlfn.TEXTJOIN(",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assiduidade","")),", "," e ",((LEN(_xlfn.TEXTJOIN(",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assiduidade","")))-LEN(SUBSTITUTE(_xlfn.TEXTJOIN(", ",TRUE(),IF(OR(IF($H42="","",$H42)="Insuficiente",IF($H42="","",$H42)="Suficiente"),"o aproveitamento",""),IF(IF($I42="","",$I42)="Reduzido","o empenho",""),IF(IF($J42="","",$J42)="Reduzida","a participação",""),IF(IF($K42="","",$K42)="A melhorar","o comportamento",""),IF(IF($L42="","",$L42)="Regrediu","a evolução",""),IF(IF($M42="","",$M42)="Irregular","a assiduidade","")),", ","")))/2)))</f>
        <v/>
      </c>
      <c r="AA42" s="33" t="str">
        <f aca="false">IF(OR(IF($H42="","",$H42)&lt;&gt;"",IF($I42="","",$I42)&lt;&gt;"",IF($J42="","",$J42)&lt;&gt;"",IF($K42="","",$K42)&lt;&gt;"",IF($L42="","",$L42)&lt;&gt;"",IF($M42="","",$M42)&lt;&gt;""),IF($X42=0,INDEX(DADOS!$B:$B,(MOD(ROW()+17+0,5)+99)),IF($X42=1,CHOOSE($Y42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42&amp;INDEX(DADOS!$C:$C,(MOD(ROW()+17,3)+111)))),"")</f>
        <v/>
      </c>
      <c r="AB42" s="33" t="str">
        <f aca="false">INDEX(DADOS!$B:$B,(MOD(ROW()+19,5)+116))</f>
        <v>De salientar também:</v>
      </c>
      <c r="AC42" s="34" t="n">
        <f aca="false">SUBTOTAL(103,$G$8:G42)</f>
        <v>35</v>
      </c>
      <c r="AD42" s="34" t="str">
        <f aca="false">IF($G42="","",C42&amp;"|"&amp;D42&amp;"|"&amp;E42&amp;"|"&amp;$G42)</f>
        <v>8.º B||3.º Período|Filipa Sousa</v>
      </c>
    </row>
    <row r="43" customFormat="false" ht="120" hidden="false" customHeight="true" outlineLevel="0" collapsed="false">
      <c r="B43" s="28" t="str">
        <f aca="false">IF(BASE!B4="","",BASE!B4)</f>
        <v>2026/2027</v>
      </c>
      <c r="C43" s="28" t="str">
        <f aca="false">IF(BASE!C13="","",BASE!C13)</f>
        <v>8.º B</v>
      </c>
      <c r="D43" s="28" t="str">
        <f aca="false">IF(BASE!F15="","",BASE!F15)</f>
        <v/>
      </c>
      <c r="E43" s="28" t="s">
        <v>79</v>
      </c>
      <c r="F43" s="28" t="n">
        <v>3</v>
      </c>
      <c r="G43" s="29" t="str">
        <f aca="false">IF(BASE!$C$16="","",BASE!$C$16)</f>
        <v>Gonçalo Mota</v>
      </c>
      <c r="H43" s="30"/>
      <c r="I43" s="30"/>
      <c r="J43" s="30"/>
      <c r="K43" s="30"/>
      <c r="L43" s="30"/>
      <c r="M43" s="30"/>
      <c r="N43" s="31"/>
      <c r="O43" s="32" t="str">
        <f aca="false">IF($G43="","",IF(AND(NOT(OR(IF($H43="","",$H43)&lt;&gt;"",IF($I43="","",$I43)&lt;&gt;"",IF($J43="","",$J43)&lt;&gt;"",IF($K43="","",$K43)&lt;&gt;"",IF($L43="","",$L43)&lt;&gt;"",IF($M43="","",$M43)&lt;&gt;"")),IF($N43="","",$N43)=""),"— Ainda sem critérios preenchidos. —",_xlfn.TEXTJOIN(" ",TRUE(),$Q43,$T43,$W43,$AA43,IF(IF($N43="","",$N43)&lt;&gt;"",$AB43&amp;" "&amp;IF($N43="","",$N43),""))))</f>
        <v>— Ainda sem critérios preenchidos. —</v>
      </c>
      <c r="Q43" s="33" t="str">
        <f aca="false">IF(OR(IF($H43="","",$H43)&lt;&gt;"",IF($I43="","",$I43)&lt;&gt;"",IF($J43="","",$J43)&lt;&gt;"",IF($K43="","",$K43)&lt;&gt;"",IF($L43="","",$L43)&lt;&gt;"",IF($M43="","",$M43)&lt;&gt;""),INDEX(DADOS!$C:$C,(15+(MATCH(IF($H43="","(sem aproveitamento)",$H43),DADOS!$I$6:$I$11,0)-1)*3+MOD(ROW()+1,3))),"")</f>
        <v/>
      </c>
      <c r="R43" s="33" t="str">
        <f aca="false">IF(((LEN(_xlfn.TEXTJOIN(",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melhorar")),INDEX(DADOS!$C:$C,(48+MATCH(IF($K43="","",$K43),DADOS!$E$6:$E$9,0)-1)),"")))-LEN(SUBSTITUTE(_xlfn.TEXTJOIN(",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melhorar")),INDEX(DADOS!$C:$C,(48+MATCH(IF($K43="","",$K43),DADOS!$E$6:$E$9,0)-1)),"")),", ","")))/2)=0,_xlfn.TEXTJOIN(",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melhorar")),INDEX(DADOS!$C:$C,(48+MATCH(IF($K43="","",$K43),DADOS!$E$6:$E$9,0)-1)),"")),SUBSTITUTE(_xlfn.TEXTJOIN(",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melhorar")),INDEX(DADOS!$C:$C,(48+MATCH(IF($K43="","",$K43),DADOS!$E$6:$E$9,0)-1)),"")),", "," e ",((LEN(_xlfn.TEXTJOIN(",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melhorar")),INDEX(DADOS!$C:$C,(48+MATCH(IF($K43="","",$K43),DADOS!$E$6:$E$9,0)-1)),"")))-LEN(SUBSTITUTE(_xlfn.TEXTJOIN(", ",TRUE(),IF(AND(IF($I43="","",$I43)&lt;&gt;"",NOT(IF($I43="","",$I43)="Reduzido")),INDEX(DADOS!$C:$C,(36+MATCH(IF($I43="","",$I43),DADOS!$C$6:$C$9,0)-1)),""),IF(AND(IF($J43="","",$J43)&lt;&gt;"",NOT(IF($J43="","",$J43)="Reduzida")),INDEX(DADOS!$C:$C,(42+MATCH(IF($J43="","",$J43),DADOS!$D$6:$D$9,0)-1)),""),IF(AND(IF($K43="","",$K43)&lt;&gt;"",NOT(IF($K43="","",$K43)="A melhorar")),INDEX(DADOS!$C:$C,(48+MATCH(IF($K43="","",$K43),DADOS!$E$6:$E$9,0)-1)),"")),", ","")))/2)))</f>
        <v/>
      </c>
      <c r="S43" s="33" t="str">
        <f aca="false">IF(((LEN(_xlfn.TEXTJOIN(",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melhorar"),INDEX(DADOS!$C:$C,(48+MATCH(IF($K43="","",$K43),DADOS!$E$6:$E$9,0)-1)),"")))-LEN(SUBSTITUTE(_xlfn.TEXTJOIN(",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melhorar"),INDEX(DADOS!$C:$C,(48+MATCH(IF($K43="","",$K43),DADOS!$E$6:$E$9,0)-1)),"")),", ","")))/2)=0,_xlfn.TEXTJOIN(",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melhorar"),INDEX(DADOS!$C:$C,(48+MATCH(IF($K43="","",$K43),DADOS!$E$6:$E$9,0)-1)),"")),SUBSTITUTE(_xlfn.TEXTJOIN(",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melhorar"),INDEX(DADOS!$C:$C,(48+MATCH(IF($K43="","",$K43),DADOS!$E$6:$E$9,0)-1)),"")),", "," e ",((LEN(_xlfn.TEXTJOIN(",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melhorar"),INDEX(DADOS!$C:$C,(48+MATCH(IF($K43="","",$K43),DADOS!$E$6:$E$9,0)-1)),"")))-LEN(SUBSTITUTE(_xlfn.TEXTJOIN(", ",TRUE(),IF(AND(IF($I43="","",$I43)&lt;&gt;"",IF($I43="","",$I43)="Reduzido"),INDEX(DADOS!$C:$C,(36+MATCH(IF($I43="","",$I43),DADOS!$C$6:$C$9,0)-1)),""),IF(AND(IF($J43="","",$J43)&lt;&gt;"",IF($J43="","",$J43)="Reduzida"),INDEX(DADOS!$C:$C,(42+MATCH(IF($J43="","",$J43),DADOS!$D$6:$D$9,0)-1)),""),IF(AND(IF($K43="","",$K43)&lt;&gt;"",IF($K43="","",$K43)="A melhorar"),INDEX(DADOS!$C:$C,(48+MATCH(IF($K43="","",$K43),DADOS!$E$6:$E$9,0)-1)),"")),", ","")))/2)))</f>
        <v/>
      </c>
      <c r="T43" s="33" t="str">
        <f aca="false">IF(AND($R43="",$S43=""),"",IF($S43="",INDEX(DADOS!$B:$B,(MOD(ROW()+3,3)+67))&amp;$R43&amp;INDEX(DADOS!$C:$C,(MOD(ROW()+3,3)+67)),IF($R43="",INDEX(DADOS!$B:$B,(MOD(ROW()+3,3)+72))&amp;$S43&amp;INDEX(DADOS!$C:$C,(MOD(ROW()+3,3)+72)),INDEX(DADOS!$B:$B,(MOD(ROW()+3,3)+77))&amp;$R43&amp;INDEX(DADOS!$C:$C,(MOD(ROW()+3,3)+77))&amp;$S43&amp;INDEX(DADOS!$D:$D,(MOD(ROW()+3,3)+77)))))</f>
        <v/>
      </c>
      <c r="U43" s="33" t="str">
        <f aca="false">IF(((LEN(_xlfn.TEXTJOIN(",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)-LEN(SUBSTITUTE(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,", ","")))/2)=0,_xlfn.TEXTJOIN(",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,SUBSTITUTE(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,", "," e ",((LEN(_xlfn.TEXTJOIN(",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)-LEN(SUBSTITUTE(_xlfn.TEXTJOIN(", ",TRUE(),IF(AND(IF($L43="","",$L43)&lt;&gt;"",NOT(IF($L43="","",$L43)="Regrediu")),INDEX(DADOS!$C:$C,(54+MATCH(IF($L43="","",$L43),DADOS!$F$6:$F$9,0)-1)),""),IF(AND(IF($M43="","",$M43)&lt;&gt;"",NOT(IF($M43="","",$M43)="Irregular")),INDEX(DADOS!$C:$C,(60+MATCH(IF($M43="","",$M43),DADOS!$G$6:$G$9,0)-1)),"")),", ","")))/2)))</f>
        <v/>
      </c>
      <c r="V43" s="33" t="str">
        <f aca="false">IF(((LEN(_xlfn.TEXTJOIN(",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)-LEN(SUBSTITUTE(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,", ","")))/2)=0,_xlfn.TEXTJOIN(",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,SUBSTITUTE(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,", "," e ",((LEN(_xlfn.TEXTJOIN(",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)-LEN(SUBSTITUTE(_xlfn.TEXTJOIN(", ",TRUE(),IF(AND(IF($L43="","",$L43)&lt;&gt;"",IF($L43="","",$L43)="Regrediu"),INDEX(DADOS!$C:$C,(54+MATCH(IF($L43="","",$L43),DADOS!$F$6:$F$9,0)-1)),""),IF(AND(IF($M43="","",$M43)&lt;&gt;"",IF($M43="","",$M43)="Irregular"),INDEX(DADOS!$C:$C,(60+MATCH(IF($M43="","",$M43),DADOS!$G$6:$G$9,0)-1)),"")),", ","")))/2)))</f>
        <v/>
      </c>
      <c r="W43" s="33" t="str">
        <f aca="false">IF(AND($U43="",$V43=""),"",IF($V43="",INDEX(DADOS!$B:$B,(MOD(ROW()+7,3)+83))&amp;$U43&amp;INDEX(DADOS!$C:$C,(MOD(ROW()+7,3)+83)),IF($U43="",INDEX(DADOS!$B:$B,(MOD(ROW()+7,3)+88))&amp;$V43&amp;INDEX(DADOS!$C:$C,(MOD(ROW()+7,3)+88)),INDEX(DADOS!$B:$B,(MOD(ROW()+7,3)+93))&amp;$U43&amp;INDEX(DADOS!$C:$C,(MOD(ROW()+7,3)+93))&amp;$V43&amp;INDEX(DADOS!$D:$D,(MOD(ROW()+7,3)+93)))))</f>
        <v/>
      </c>
      <c r="X43" s="34" t="n">
        <f aca="false">--(OR(IF($H43="","",$H43)="Insuficiente",IF($H43="","",$H43)="Suficiente"))+--(IF($I43="","",$I43)="Reduzido")+--(IF($J43="","",$J43)="Reduzida")+--(IF($K43="","",$K43)="A melhorar")+--(IF($L43="","",$L43)="Regrediu")+--(IF($M43="","",$M43)="Irregular")</f>
        <v>0</v>
      </c>
      <c r="Y43" s="34" t="n">
        <f aca="false">IF(OR(IF($H43="","",$H43)="Insuficiente",IF($H43="","",$H43)="Suficiente"),1,IF(IF($I43="","",$I43)="Reduzido",2,IF(IF($J43="","",$J43)="Reduzida",3,IF(IF($K43="","",$K43)="A melhorar",4,IF(IF($L43="","",$L43)="Regrediu",5,IF(IF($M43="","",$M43)="Irregular",6,0))))))</f>
        <v>0</v>
      </c>
      <c r="Z43" s="33" t="str">
        <f aca="false">IF(((LEN(_xlfn.TEXTJOIN(",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assiduidade","")))-LEN(SUBSTITUTE(_xlfn.TEXTJOIN(",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assiduidade","")),", ","")))/2)=0,_xlfn.TEXTJOIN(",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assiduidade","")),SUBSTITUTE(_xlfn.TEXTJOIN(",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assiduidade","")),", "," e ",((LEN(_xlfn.TEXTJOIN(",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assiduidade","")))-LEN(SUBSTITUTE(_xlfn.TEXTJOIN(", ",TRUE(),IF(OR(IF($H43="","",$H43)="Insuficiente",IF($H43="","",$H43)="Suficiente"),"o aproveitamento",""),IF(IF($I43="","",$I43)="Reduzido","o empenho",""),IF(IF($J43="","",$J43)="Reduzida","a participação",""),IF(IF($K43="","",$K43)="A melhorar","o comportamento",""),IF(IF($L43="","",$L43)="Regrediu","a evolução",""),IF(IF($M43="","",$M43)="Irregular","a assiduidade","")),", ","")))/2)))</f>
        <v/>
      </c>
      <c r="AA43" s="33" t="str">
        <f aca="false">IF(OR(IF($H43="","",$H43)&lt;&gt;"",IF($I43="","",$I43)&lt;&gt;"",IF($J43="","",$J43)&lt;&gt;"",IF($K43="","",$K43)&lt;&gt;"",IF($L43="","",$L43)&lt;&gt;"",IF($M43="","",$M43)&lt;&gt;""),IF($X43=0,INDEX(DADOS!$B:$B,(MOD(ROW()+17+0,5)+99)),IF($X43=1,CHOOSE($Y43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43&amp;INDEX(DADOS!$C:$C,(MOD(ROW()+17,3)+111)))),"")</f>
        <v/>
      </c>
      <c r="AB43" s="33" t="str">
        <f aca="false">INDEX(DADOS!$B:$B,(MOD(ROW()+19,5)+116))</f>
        <v>Regista-se ainda:</v>
      </c>
      <c r="AC43" s="34" t="n">
        <f aca="false">SUBTOTAL(103,$G$8:G43)</f>
        <v>36</v>
      </c>
      <c r="AD43" s="34" t="str">
        <f aca="false">IF($G43="","",C43&amp;"|"&amp;D43&amp;"|"&amp;E43&amp;"|"&amp;$G43)</f>
        <v>8.º B||3.º Período|Gonçalo Mota</v>
      </c>
    </row>
    <row r="44" customFormat="false" ht="120" hidden="false" customHeight="true" outlineLevel="0" collapsed="false">
      <c r="B44" s="28" t="str">
        <f aca="false">IF(BASE!B4="","",BASE!B4)</f>
        <v>2026/2027</v>
      </c>
      <c r="C44" s="28" t="str">
        <f aca="false">IF(BASE!C19="","",BASE!C19)</f>
        <v>10.º RB</v>
      </c>
      <c r="D44" s="28" t="str">
        <f aca="false">IF(BASE!F20="","",BASE!F20)</f>
        <v>Serviço de Vinhos</v>
      </c>
      <c r="E44" s="28" t="s">
        <v>66</v>
      </c>
      <c r="F44" s="28" t="n">
        <v>1</v>
      </c>
      <c r="G44" s="29" t="str">
        <f aca="false">IF(BASE!$C$20="","",BASE!$C$20)</f>
        <v>Hugo Marques</v>
      </c>
      <c r="H44" s="30" t="s">
        <v>67</v>
      </c>
      <c r="I44" s="30" t="s">
        <v>67</v>
      </c>
      <c r="J44" s="30" t="s">
        <v>69</v>
      </c>
      <c r="K44" s="30" t="s">
        <v>67</v>
      </c>
      <c r="L44" s="30" t="s">
        <v>70</v>
      </c>
      <c r="M44" s="30" t="s">
        <v>69</v>
      </c>
      <c r="N44" s="31"/>
      <c r="O44" s="32" t="str">
        <f aca="false">IF($G44="","",IF(AND(NOT(OR(IF($H44="","",$H44)&lt;&gt;"",IF($I44="","",$I44)&lt;&gt;"",IF($J44="","",$J44)&lt;&gt;"",IF($K44="","",$K44)&lt;&gt;"",IF($L44="","",$L44)&lt;&gt;"",IF($M44="","",$M44)&lt;&gt;"")),IF($N44="","",$N44)=""),"— Ainda sem critérios preenchidos. —",_xlfn.TEXTJOIN(" ",TRUE(),$Q44,$T44,$W44,$AA44,IF(IF($N44="","",$N44)&lt;&gt;"",$AB44&amp;" "&amp;IF($N44="","",$N44),""))))</f>
        <v>O aluno apresentou um bom aproveitamento ao longo do período, com resultados globalmente positivos. Destacou-se ainda por revelar um empenho consistente, uma participação ativa e um comportamento correto ao longo do período. Ao longo do período, registou uma evolução favorável e uma assiduidade regular. Deverá continuar a investir da mesma forma, consolidando as aprendizagens já adquiridas.</v>
      </c>
      <c r="Q44" s="33" t="str">
        <f aca="false">IF(OR(IF($H44="","",$H44)&lt;&gt;"",IF($I44="","",$I44)&lt;&gt;"",IF($J44="","",$J44)&lt;&gt;"",IF($K44="","",$K44)&lt;&gt;"",IF($L44="","",$L44)&lt;&gt;"",IF($M44="","",$M44)&lt;&gt;""),INDEX(DADOS!$C:$C,(15+(MATCH(IF($H44="","(sem aproveitamento)",$H44),DADOS!$I$6:$I$11,0)-1)*3+MOD(ROW()+1,3))),"")</f>
        <v>O aluno apresentou um bom aproveitamento ao longo do período, com resultados globalmente positivos.</v>
      </c>
      <c r="R44" s="33" t="str">
        <f aca="false">IF(((LEN(_xlfn.TEXTJOIN(",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melhorar")),INDEX(DADOS!$C:$C,(48+MATCH(IF($K44="","",$K44),DADOS!$E$6:$E$9,0)-1)),"")))-LEN(SUBSTITUTE(_xlfn.TEXTJOIN(",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melhorar")),INDEX(DADOS!$C:$C,(48+MATCH(IF($K44="","",$K44),DADOS!$E$6:$E$9,0)-1)),"")),", ","")))/2)=0,_xlfn.TEXTJOIN(",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melhorar")),INDEX(DADOS!$C:$C,(48+MATCH(IF($K44="","",$K44),DADOS!$E$6:$E$9,0)-1)),"")),SUBSTITUTE(_xlfn.TEXTJOIN(",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melhorar")),INDEX(DADOS!$C:$C,(48+MATCH(IF($K44="","",$K44),DADOS!$E$6:$E$9,0)-1)),"")),", "," e ",((LEN(_xlfn.TEXTJOIN(",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melhorar")),INDEX(DADOS!$C:$C,(48+MATCH(IF($K44="","",$K44),DADOS!$E$6:$E$9,0)-1)),"")))-LEN(SUBSTITUTE(_xlfn.TEXTJOIN(", ",TRUE(),IF(AND(IF($I44="","",$I44)&lt;&gt;"",NOT(IF($I44="","",$I44)="Reduzido")),INDEX(DADOS!$C:$C,(36+MATCH(IF($I44="","",$I44),DADOS!$C$6:$C$9,0)-1)),""),IF(AND(IF($J44="","",$J44)&lt;&gt;"",NOT(IF($J44="","",$J44)="Reduzida")),INDEX(DADOS!$C:$C,(42+MATCH(IF($J44="","",$J44),DADOS!$D$6:$D$9,0)-1)),""),IF(AND(IF($K44="","",$K44)&lt;&gt;"",NOT(IF($K44="","",$K44)="A melhorar")),INDEX(DADOS!$C:$C,(48+MATCH(IF($K44="","",$K44),DADOS!$E$6:$E$9,0)-1)),"")),", ","")))/2)))</f>
        <v>um empenho consistente, uma participação ativa e um comportamento correto</v>
      </c>
      <c r="S44" s="33" t="str">
        <f aca="false">IF(((LEN(_xlfn.TEXTJOIN(",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melhorar"),INDEX(DADOS!$C:$C,(48+MATCH(IF($K44="","",$K44),DADOS!$E$6:$E$9,0)-1)),"")))-LEN(SUBSTITUTE(_xlfn.TEXTJOIN(",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melhorar"),INDEX(DADOS!$C:$C,(48+MATCH(IF($K44="","",$K44),DADOS!$E$6:$E$9,0)-1)),"")),", ","")))/2)=0,_xlfn.TEXTJOIN(",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melhorar"),INDEX(DADOS!$C:$C,(48+MATCH(IF($K44="","",$K44),DADOS!$E$6:$E$9,0)-1)),"")),SUBSTITUTE(_xlfn.TEXTJOIN(",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melhorar"),INDEX(DADOS!$C:$C,(48+MATCH(IF($K44="","",$K44),DADOS!$E$6:$E$9,0)-1)),"")),", "," e ",((LEN(_xlfn.TEXTJOIN(",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melhorar"),INDEX(DADOS!$C:$C,(48+MATCH(IF($K44="","",$K44),DADOS!$E$6:$E$9,0)-1)),"")))-LEN(SUBSTITUTE(_xlfn.TEXTJOIN(", ",TRUE(),IF(AND(IF($I44="","",$I44)&lt;&gt;"",IF($I44="","",$I44)="Reduzido"),INDEX(DADOS!$C:$C,(36+MATCH(IF($I44="","",$I44),DADOS!$C$6:$C$9,0)-1)),""),IF(AND(IF($J44="","",$J44)&lt;&gt;"",IF($J44="","",$J44)="Reduzida"),INDEX(DADOS!$C:$C,(42+MATCH(IF($J44="","",$J44),DADOS!$D$6:$D$9,0)-1)),""),IF(AND(IF($K44="","",$K44)&lt;&gt;"",IF($K44="","",$K44)="A melhorar"),INDEX(DADOS!$C:$C,(48+MATCH(IF($K44="","",$K44),DADOS!$E$6:$E$9,0)-1)),"")),", ","")))/2)))</f>
        <v/>
      </c>
      <c r="T44" s="33" t="str">
        <f aca="false">IF(AND($R44="",$S44=""),"",IF($S44="",INDEX(DADOS!$B:$B,(MOD(ROW()+3,3)+67))&amp;$R44&amp;INDEX(DADOS!$C:$C,(MOD(ROW()+3,3)+67)),IF($R44="",INDEX(DADOS!$B:$B,(MOD(ROW()+3,3)+72))&amp;$S44&amp;INDEX(DADOS!$C:$C,(MOD(ROW()+3,3)+72)),INDEX(DADOS!$B:$B,(MOD(ROW()+3,3)+77))&amp;$R44&amp;INDEX(DADOS!$C:$C,(MOD(ROW()+3,3)+77))&amp;$S44&amp;INDEX(DADOS!$D:$D,(MOD(ROW()+3,3)+77)))))</f>
        <v>Destacou-se ainda por revelar um empenho consistente, uma participação ativa e um comportamento correto ao longo do período.</v>
      </c>
      <c r="U44" s="33" t="str">
        <f aca="false">IF(((LEN(_xlfn.TEXTJOIN(",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)-LEN(SUBSTITUTE(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,", ","")))/2)=0,_xlfn.TEXTJOIN(",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,SUBSTITUTE(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,", "," e ",((LEN(_xlfn.TEXTJOIN(",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)-LEN(SUBSTITUTE(_xlfn.TEXTJOIN(", ",TRUE(),IF(AND(IF($L44="","",$L44)&lt;&gt;"",NOT(IF($L44="","",$L44)="Regrediu")),INDEX(DADOS!$C:$C,(54+MATCH(IF($L44="","",$L44),DADOS!$F$6:$F$9,0)-1)),""),IF(AND(IF($M44="","",$M44)&lt;&gt;"",NOT(IF($M44="","",$M44)="Irregular")),INDEX(DADOS!$C:$C,(60+MATCH(IF($M44="","",$M44),DADOS!$G$6:$G$9,0)-1)),"")),", ","")))/2)))</f>
        <v>uma evolução favorável e uma assiduidade regular</v>
      </c>
      <c r="V44" s="33" t="str">
        <f aca="false">IF(((LEN(_xlfn.TEXTJOIN(",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)-LEN(SUBSTITUTE(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,", ","")))/2)=0,_xlfn.TEXTJOIN(",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,SUBSTITUTE(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,", "," e ",((LEN(_xlfn.TEXTJOIN(",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)-LEN(SUBSTITUTE(_xlfn.TEXTJOIN(", ",TRUE(),IF(AND(IF($L44="","",$L44)&lt;&gt;"",IF($L44="","",$L44)="Regrediu"),INDEX(DADOS!$C:$C,(54+MATCH(IF($L44="","",$L44),DADOS!$F$6:$F$9,0)-1)),""),IF(AND(IF($M44="","",$M44)&lt;&gt;"",IF($M44="","",$M44)="Irregular"),INDEX(DADOS!$C:$C,(60+MATCH(IF($M44="","",$M44),DADOS!$G$6:$G$9,0)-1)),"")),", ","")))/2)))</f>
        <v/>
      </c>
      <c r="W44" s="33" t="str">
        <f aca="false">IF(AND($U44="",$V44=""),"",IF($V44="",INDEX(DADOS!$B:$B,(MOD(ROW()+7,3)+83))&amp;$U44&amp;INDEX(DADOS!$C:$C,(MOD(ROW()+7,3)+83)),IF($U44="",INDEX(DADOS!$B:$B,(MOD(ROW()+7,3)+88))&amp;$V44&amp;INDEX(DADOS!$C:$C,(MOD(ROW()+7,3)+88)),INDEX(DADOS!$B:$B,(MOD(ROW()+7,3)+93))&amp;$U44&amp;INDEX(DADOS!$C:$C,(MOD(ROW()+7,3)+93))&amp;$V44&amp;INDEX(DADOS!$D:$D,(MOD(ROW()+7,3)+93)))))</f>
        <v>Ao longo do período, registou uma evolução favorável e uma assiduidade regular.</v>
      </c>
      <c r="X44" s="34" t="n">
        <f aca="false">--(OR(IF($H44="","",$H44)="Insuficiente",IF($H44="","",$H44)="Suficiente"))+--(IF($I44="","",$I44)="Reduzido")+--(IF($J44="","",$J44)="Reduzida")+--(IF($K44="","",$K44)="A melhorar")+--(IF($L44="","",$L44)="Regrediu")+--(IF($M44="","",$M44)="Irregular")</f>
        <v>0</v>
      </c>
      <c r="Y44" s="34" t="n">
        <f aca="false">IF(OR(IF($H44="","",$H44)="Insuficiente",IF($H44="","",$H44)="Suficiente"),1,IF(IF($I44="","",$I44)="Reduzido",2,IF(IF($J44="","",$J44)="Reduzida",3,IF(IF($K44="","",$K44)="A melhorar",4,IF(IF($L44="","",$L44)="Regrediu",5,IF(IF($M44="","",$M44)="Irregular",6,0))))))</f>
        <v>0</v>
      </c>
      <c r="Z44" s="33" t="str">
        <f aca="false">IF(((LEN(_xlfn.TEXTJOIN(",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assiduidade","")))-LEN(SUBSTITUTE(_xlfn.TEXTJOIN(",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assiduidade","")),", ","")))/2)=0,_xlfn.TEXTJOIN(",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assiduidade","")),SUBSTITUTE(_xlfn.TEXTJOIN(",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assiduidade","")),", "," e ",((LEN(_xlfn.TEXTJOIN(",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assiduidade","")))-LEN(SUBSTITUTE(_xlfn.TEXTJOIN(", ",TRUE(),IF(OR(IF($H44="","",$H44)="Insuficiente",IF($H44="","",$H44)="Suficiente"),"o aproveitamento",""),IF(IF($I44="","",$I44)="Reduzido","o empenho",""),IF(IF($J44="","",$J44)="Reduzida","a participação",""),IF(IF($K44="","",$K44)="A melhorar","o comportamento",""),IF(IF($L44="","",$L44)="Regrediu","a evolução",""),IF(IF($M44="","",$M44)="Irregular","a assiduidade","")),", ","")))/2)))</f>
        <v/>
      </c>
      <c r="AA44" s="33" t="str">
        <f aca="false">IF(OR(IF($H44="","",$H44)&lt;&gt;"",IF($I44="","",$I44)&lt;&gt;"",IF($J44="","",$J44)&lt;&gt;"",IF($K44="","",$K44)&lt;&gt;"",IF($L44="","",$L44)&lt;&gt;"",IF($M44="","",$M44)&lt;&gt;""),IF($X44=0,INDEX(DADOS!$B:$B,(MOD(ROW()+17+0,5)+99)),IF($X44=1,CHOOSE($Y44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44&amp;INDEX(DADOS!$C:$C,(MOD(ROW()+17,3)+111)))),"")</f>
        <v>Deverá continuar a investir da mesma forma, consolidando as aprendizagens já adquiridas.</v>
      </c>
      <c r="AB44" s="33" t="str">
        <f aca="false">INDEX(DADOS!$B:$B,(MOD(ROW()+19,5)+116))</f>
        <v>É ainda de referir:</v>
      </c>
      <c r="AC44" s="34" t="n">
        <f aca="false">SUBTOTAL(103,$G$8:G44)</f>
        <v>37</v>
      </c>
      <c r="AD44" s="34" t="str">
        <f aca="false">IF($G44="","",C44&amp;"|"&amp;D44&amp;"|"&amp;E44&amp;"|"&amp;$G44)</f>
        <v>10.º RB|Serviço de Vinhos|1.º Período|Hugo Marques</v>
      </c>
    </row>
    <row r="45" customFormat="false" ht="120" hidden="false" customHeight="true" outlineLevel="0" collapsed="false">
      <c r="B45" s="28" t="str">
        <f aca="false">IF(BASE!B4="","",BASE!B4)</f>
        <v>2026/2027</v>
      </c>
      <c r="C45" s="28" t="str">
        <f aca="false">IF(BASE!C19="","",BASE!C19)</f>
        <v>10.º RB</v>
      </c>
      <c r="D45" s="28" t="str">
        <f aca="false">IF(BASE!F20="","",BASE!F20)</f>
        <v>Serviço de Vinhos</v>
      </c>
      <c r="E45" s="28" t="s">
        <v>66</v>
      </c>
      <c r="F45" s="28" t="n">
        <v>2</v>
      </c>
      <c r="G45" s="29" t="str">
        <f aca="false">IF(BASE!$C$21="","",BASE!$C$21)</f>
        <v>Rita Antunes</v>
      </c>
      <c r="H45" s="30" t="s">
        <v>68</v>
      </c>
      <c r="I45" s="30" t="s">
        <v>68</v>
      </c>
      <c r="J45" s="30" t="s">
        <v>75</v>
      </c>
      <c r="K45" s="30" t="s">
        <v>68</v>
      </c>
      <c r="L45" s="30" t="s">
        <v>70</v>
      </c>
      <c r="M45" s="30" t="s">
        <v>77</v>
      </c>
      <c r="N45" s="31"/>
      <c r="O45" s="32" t="str">
        <f aca="false">IF($G45="","",IF(AND(NOT(OR(IF($H45="","",$H45)&lt;&gt;"",IF($I45="","",$I45)&lt;&gt;"",IF($J45="","",$J45)&lt;&gt;"",IF($K45="","",$K45)&lt;&gt;"",IF($L45="","",$L45)&lt;&gt;"",IF($M45="","",$M45)&lt;&gt;"")),IF($N45="","",$N45)=""),"— Ainda sem critérios preenchidos. —",_xlfn.TEXTJOIN(" ",TRUE(),$Q45,$T45,$W45,$AA45,IF(IF($N45="","",$N45)&lt;&gt;"",$AB45&amp;" "&amp;IF($N45="","",$N45),""))))</f>
        <v>Ao longo do período, o aproveitamento revelado foi muito bom, refletindo um trabalho continuado. Ao longo do período, revelou um empenho muito elevado, uma participação muito ativa e um comportamento exemplar, mantendo uma atitude positiva nas atividades. De referir ainda uma evolução favorável e uma assiduidade exemplar. Recomenda-se a continuidade deste percurso, mantendo os hábitos de trabalho evidenciados.</v>
      </c>
      <c r="Q45" s="33" t="str">
        <f aca="false">IF(OR(IF($H45="","",$H45)&lt;&gt;"",IF($I45="","",$I45)&lt;&gt;"",IF($J45="","",$J45)&lt;&gt;"",IF($K45="","",$K45)&lt;&gt;"",IF($L45="","",$L45)&lt;&gt;"",IF($M45="","",$M45)&lt;&gt;""),INDEX(DADOS!$C:$C,(15+(MATCH(IF($H45="","(sem aproveitamento)",$H45),DADOS!$I$6:$I$11,0)-1)*3+MOD(ROW()+1,3))),"")</f>
        <v>Ao longo do período, o aproveitamento revelado foi muito bom, refletindo um trabalho continuado.</v>
      </c>
      <c r="R45" s="33" t="str">
        <f aca="false">IF(((LEN(_xlfn.TEXTJOIN(",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melhorar")),INDEX(DADOS!$C:$C,(48+MATCH(IF($K45="","",$K45),DADOS!$E$6:$E$9,0)-1)),"")))-LEN(SUBSTITUTE(_xlfn.TEXTJOIN(",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melhorar")),INDEX(DADOS!$C:$C,(48+MATCH(IF($K45="","",$K45),DADOS!$E$6:$E$9,0)-1)),"")),", ","")))/2)=0,_xlfn.TEXTJOIN(",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melhorar")),INDEX(DADOS!$C:$C,(48+MATCH(IF($K45="","",$K45),DADOS!$E$6:$E$9,0)-1)),"")),SUBSTITUTE(_xlfn.TEXTJOIN(",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melhorar")),INDEX(DADOS!$C:$C,(48+MATCH(IF($K45="","",$K45),DADOS!$E$6:$E$9,0)-1)),"")),", "," e ",((LEN(_xlfn.TEXTJOIN(",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melhorar")),INDEX(DADOS!$C:$C,(48+MATCH(IF($K45="","",$K45),DADOS!$E$6:$E$9,0)-1)),"")))-LEN(SUBSTITUTE(_xlfn.TEXTJOIN(", ",TRUE(),IF(AND(IF($I45="","",$I45)&lt;&gt;"",NOT(IF($I45="","",$I45)="Reduzido")),INDEX(DADOS!$C:$C,(36+MATCH(IF($I45="","",$I45),DADOS!$C$6:$C$9,0)-1)),""),IF(AND(IF($J45="","",$J45)&lt;&gt;"",NOT(IF($J45="","",$J45)="Reduzida")),INDEX(DADOS!$C:$C,(42+MATCH(IF($J45="","",$J45),DADOS!$D$6:$D$9,0)-1)),""),IF(AND(IF($K45="","",$K45)&lt;&gt;"",NOT(IF($K45="","",$K45)="A melhorar")),INDEX(DADOS!$C:$C,(48+MATCH(IF($K45="","",$K45),DADOS!$E$6:$E$9,0)-1)),"")),", ","")))/2)))</f>
        <v>um empenho muito elevado, uma participação muito ativa e um comportamento exemplar</v>
      </c>
      <c r="S45" s="33" t="str">
        <f aca="false">IF(((LEN(_xlfn.TEXTJOIN(",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melhorar"),INDEX(DADOS!$C:$C,(48+MATCH(IF($K45="","",$K45),DADOS!$E$6:$E$9,0)-1)),"")))-LEN(SUBSTITUTE(_xlfn.TEXTJOIN(",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melhorar"),INDEX(DADOS!$C:$C,(48+MATCH(IF($K45="","",$K45),DADOS!$E$6:$E$9,0)-1)),"")),", ","")))/2)=0,_xlfn.TEXTJOIN(",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melhorar"),INDEX(DADOS!$C:$C,(48+MATCH(IF($K45="","",$K45),DADOS!$E$6:$E$9,0)-1)),"")),SUBSTITUTE(_xlfn.TEXTJOIN(",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melhorar"),INDEX(DADOS!$C:$C,(48+MATCH(IF($K45="","",$K45),DADOS!$E$6:$E$9,0)-1)),"")),", "," e ",((LEN(_xlfn.TEXTJOIN(",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melhorar"),INDEX(DADOS!$C:$C,(48+MATCH(IF($K45="","",$K45),DADOS!$E$6:$E$9,0)-1)),"")))-LEN(SUBSTITUTE(_xlfn.TEXTJOIN(", ",TRUE(),IF(AND(IF($I45="","",$I45)&lt;&gt;"",IF($I45="","",$I45)="Reduzido"),INDEX(DADOS!$C:$C,(36+MATCH(IF($I45="","",$I45),DADOS!$C$6:$C$9,0)-1)),""),IF(AND(IF($J45="","",$J45)&lt;&gt;"",IF($J45="","",$J45)="Reduzida"),INDEX(DADOS!$C:$C,(42+MATCH(IF($J45="","",$J45),DADOS!$D$6:$D$9,0)-1)),""),IF(AND(IF($K45="","",$K45)&lt;&gt;"",IF($K45="","",$K45)="A melhorar"),INDEX(DADOS!$C:$C,(48+MATCH(IF($K45="","",$K45),DADOS!$E$6:$E$9,0)-1)),"")),", ","")))/2)))</f>
        <v/>
      </c>
      <c r="T45" s="33" t="str">
        <f aca="false">IF(AND($R45="",$S45=""),"",IF($S45="",INDEX(DADOS!$B:$B,(MOD(ROW()+3,3)+67))&amp;$R45&amp;INDEX(DADOS!$C:$C,(MOD(ROW()+3,3)+67)),IF($R45="",INDEX(DADOS!$B:$B,(MOD(ROW()+3,3)+72))&amp;$S45&amp;INDEX(DADOS!$C:$C,(MOD(ROW()+3,3)+72)),INDEX(DADOS!$B:$B,(MOD(ROW()+3,3)+77))&amp;$R45&amp;INDEX(DADOS!$C:$C,(MOD(ROW()+3,3)+77))&amp;$S45&amp;INDEX(DADOS!$D:$D,(MOD(ROW()+3,3)+77)))))</f>
        <v>Ao longo do período, revelou um empenho muito elevado, uma participação muito ativa e um comportamento exemplar, mantendo uma atitude positiva nas atividades.</v>
      </c>
      <c r="U45" s="33" t="str">
        <f aca="false">IF(((LEN(_xlfn.TEXTJOIN(",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)-LEN(SUBSTITUTE(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,", ","")))/2)=0,_xlfn.TEXTJOIN(",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,SUBSTITUTE(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,", "," e ",((LEN(_xlfn.TEXTJOIN(",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)-LEN(SUBSTITUTE(_xlfn.TEXTJOIN(", ",TRUE(),IF(AND(IF($L45="","",$L45)&lt;&gt;"",NOT(IF($L45="","",$L45)="Regrediu")),INDEX(DADOS!$C:$C,(54+MATCH(IF($L45="","",$L45),DADOS!$F$6:$F$9,0)-1)),""),IF(AND(IF($M45="","",$M45)&lt;&gt;"",NOT(IF($M45="","",$M45)="Irregular")),INDEX(DADOS!$C:$C,(60+MATCH(IF($M45="","",$M45),DADOS!$G$6:$G$9,0)-1)),"")),", ","")))/2)))</f>
        <v>uma evolução favorável e uma assiduidade exemplar</v>
      </c>
      <c r="V45" s="33" t="str">
        <f aca="false">IF(((LEN(_xlfn.TEXTJOIN(",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)-LEN(SUBSTITUTE(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,", ","")))/2)=0,_xlfn.TEXTJOIN(",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,SUBSTITUTE(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,", "," e ",((LEN(_xlfn.TEXTJOIN(",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)-LEN(SUBSTITUTE(_xlfn.TEXTJOIN(", ",TRUE(),IF(AND(IF($L45="","",$L45)&lt;&gt;"",IF($L45="","",$L45)="Regrediu"),INDEX(DADOS!$C:$C,(54+MATCH(IF($L45="","",$L45),DADOS!$F$6:$F$9,0)-1)),""),IF(AND(IF($M45="","",$M45)&lt;&gt;"",IF($M45="","",$M45)="Irregular"),INDEX(DADOS!$C:$C,(60+MATCH(IF($M45="","",$M45),DADOS!$G$6:$G$9,0)-1)),"")),", ","")))/2)))</f>
        <v/>
      </c>
      <c r="W45" s="33" t="str">
        <f aca="false">IF(AND($U45="",$V45=""),"",IF($V45="",INDEX(DADOS!$B:$B,(MOD(ROW()+7,3)+83))&amp;$U45&amp;INDEX(DADOS!$C:$C,(MOD(ROW()+7,3)+83)),IF($U45="",INDEX(DADOS!$B:$B,(MOD(ROW()+7,3)+88))&amp;$V45&amp;INDEX(DADOS!$C:$C,(MOD(ROW()+7,3)+88)),INDEX(DADOS!$B:$B,(MOD(ROW()+7,3)+93))&amp;$U45&amp;INDEX(DADOS!$C:$C,(MOD(ROW()+7,3)+93))&amp;$V45&amp;INDEX(DADOS!$D:$D,(MOD(ROW()+7,3)+93)))))</f>
        <v>De referir ainda uma evolução favorável e uma assiduidade exemplar.</v>
      </c>
      <c r="X45" s="34" t="n">
        <f aca="false">--(OR(IF($H45="","",$H45)="Insuficiente",IF($H45="","",$H45)="Suficiente"))+--(IF($I45="","",$I45)="Reduzido")+--(IF($J45="","",$J45)="Reduzida")+--(IF($K45="","",$K45)="A melhorar")+--(IF($L45="","",$L45)="Regrediu")+--(IF($M45="","",$M45)="Irregular")</f>
        <v>0</v>
      </c>
      <c r="Y45" s="34" t="n">
        <f aca="false">IF(OR(IF($H45="","",$H45)="Insuficiente",IF($H45="","",$H45)="Suficiente"),1,IF(IF($I45="","",$I45)="Reduzido",2,IF(IF($J45="","",$J45)="Reduzida",3,IF(IF($K45="","",$K45)="A melhorar",4,IF(IF($L45="","",$L45)="Regrediu",5,IF(IF($M45="","",$M45)="Irregular",6,0))))))</f>
        <v>0</v>
      </c>
      <c r="Z45" s="33" t="str">
        <f aca="false">IF(((LEN(_xlfn.TEXTJOIN(",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assiduidade","")))-LEN(SUBSTITUTE(_xlfn.TEXTJOIN(",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assiduidade","")),", ","")))/2)=0,_xlfn.TEXTJOIN(",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assiduidade","")),SUBSTITUTE(_xlfn.TEXTJOIN(",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assiduidade","")),", "," e ",((LEN(_xlfn.TEXTJOIN(",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assiduidade","")))-LEN(SUBSTITUTE(_xlfn.TEXTJOIN(", ",TRUE(),IF(OR(IF($H45="","",$H45)="Insuficiente",IF($H45="","",$H45)="Suficiente"),"o aproveitamento",""),IF(IF($I45="","",$I45)="Reduzido","o empenho",""),IF(IF($J45="","",$J45)="Reduzida","a participação",""),IF(IF($K45="","",$K45)="A melhorar","o comportamento",""),IF(IF($L45="","",$L45)="Regrediu","a evolução",""),IF(IF($M45="","",$M45)="Irregular","a assiduidade","")),", ","")))/2)))</f>
        <v/>
      </c>
      <c r="AA45" s="33" t="str">
        <f aca="false">IF(OR(IF($H45="","",$H45)&lt;&gt;"",IF($I45="","",$I45)&lt;&gt;"",IF($J45="","",$J45)&lt;&gt;"",IF($K45="","",$K45)&lt;&gt;"",IF($L45="","",$L45)&lt;&gt;"",IF($M45="","",$M45)&lt;&gt;""),IF($X45=0,INDEX(DADOS!$B:$B,(MOD(ROW()+17+0,5)+99)),IF($X45=1,CHOOSE($Y45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45&amp;INDEX(DADOS!$C:$C,(MOD(ROW()+17,3)+111)))),"")</f>
        <v>Recomenda-se a continuidade deste percurso, mantendo os hábitos de trabalho evidenciados.</v>
      </c>
      <c r="AB45" s="33" t="str">
        <f aca="false">INDEX(DADOS!$B:$B,(MOD(ROW()+19,5)+116))</f>
        <v>Destaca-se igualmente:</v>
      </c>
      <c r="AC45" s="34" t="n">
        <f aca="false">SUBTOTAL(103,$G$8:G45)</f>
        <v>38</v>
      </c>
      <c r="AD45" s="34" t="str">
        <f aca="false">IF($G45="","",C45&amp;"|"&amp;D45&amp;"|"&amp;E45&amp;"|"&amp;$G45)</f>
        <v>10.º RB|Serviço de Vinhos|1.º Período|Rita Antunes</v>
      </c>
    </row>
    <row r="46" customFormat="false" ht="120" hidden="false" customHeight="true" outlineLevel="0" collapsed="false">
      <c r="B46" s="28" t="str">
        <f aca="false">IF(BASE!B4="","",BASE!B4)</f>
        <v>2026/2027</v>
      </c>
      <c r="C46" s="28" t="str">
        <f aca="false">IF(BASE!C19="","",BASE!C19)</f>
        <v>10.º RB</v>
      </c>
      <c r="D46" s="28" t="str">
        <f aca="false">IF(BASE!F20="","",BASE!F20)</f>
        <v>Serviço de Vinhos</v>
      </c>
      <c r="E46" s="28" t="s">
        <v>66</v>
      </c>
      <c r="F46" s="28" t="n">
        <v>3</v>
      </c>
      <c r="G46" s="29" t="str">
        <f aca="false">IF(BASE!$C$22="","",BASE!$C$22)</f>
        <v>Tomás Oliveira</v>
      </c>
      <c r="H46" s="30"/>
      <c r="I46" s="30"/>
      <c r="J46" s="30"/>
      <c r="K46" s="30"/>
      <c r="L46" s="30"/>
      <c r="M46" s="30"/>
      <c r="N46" s="31"/>
      <c r="O46" s="32" t="str">
        <f aca="false">IF($G46="","",IF(AND(NOT(OR(IF($H46="","",$H46)&lt;&gt;"",IF($I46="","",$I46)&lt;&gt;"",IF($J46="","",$J46)&lt;&gt;"",IF($K46="","",$K46)&lt;&gt;"",IF($L46="","",$L46)&lt;&gt;"",IF($M46="","",$M46)&lt;&gt;"")),IF($N46="","",$N46)=""),"— Ainda sem critérios preenchidos. —",_xlfn.TEXTJOIN(" ",TRUE(),$Q46,$T46,$W46,$AA46,IF(IF($N46="","",$N46)&lt;&gt;"",$AB46&amp;" "&amp;IF($N46="","",$N46),""))))</f>
        <v>— Ainda sem critérios preenchidos. —</v>
      </c>
      <c r="Q46" s="33" t="str">
        <f aca="false">IF(OR(IF($H46="","",$H46)&lt;&gt;"",IF($I46="","",$I46)&lt;&gt;"",IF($J46="","",$J46)&lt;&gt;"",IF($K46="","",$K46)&lt;&gt;"",IF($L46="","",$L46)&lt;&gt;"",IF($M46="","",$M46)&lt;&gt;""),INDEX(DADOS!$C:$C,(15+(MATCH(IF($H46="","(sem aproveitamento)",$H46),DADOS!$I$6:$I$11,0)-1)*3+MOD(ROW()+1,3))),"")</f>
        <v/>
      </c>
      <c r="R46" s="33" t="str">
        <f aca="false">IF(((LEN(_xlfn.TEXTJOIN(",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melhorar")),INDEX(DADOS!$C:$C,(48+MATCH(IF($K46="","",$K46),DADOS!$E$6:$E$9,0)-1)),"")))-LEN(SUBSTITUTE(_xlfn.TEXTJOIN(",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melhorar")),INDEX(DADOS!$C:$C,(48+MATCH(IF($K46="","",$K46),DADOS!$E$6:$E$9,0)-1)),"")),", ","")))/2)=0,_xlfn.TEXTJOIN(",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melhorar")),INDEX(DADOS!$C:$C,(48+MATCH(IF($K46="","",$K46),DADOS!$E$6:$E$9,0)-1)),"")),SUBSTITUTE(_xlfn.TEXTJOIN(",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melhorar")),INDEX(DADOS!$C:$C,(48+MATCH(IF($K46="","",$K46),DADOS!$E$6:$E$9,0)-1)),"")),", "," e ",((LEN(_xlfn.TEXTJOIN(",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melhorar")),INDEX(DADOS!$C:$C,(48+MATCH(IF($K46="","",$K46),DADOS!$E$6:$E$9,0)-1)),"")))-LEN(SUBSTITUTE(_xlfn.TEXTJOIN(", ",TRUE(),IF(AND(IF($I46="","",$I46)&lt;&gt;"",NOT(IF($I46="","",$I46)="Reduzido")),INDEX(DADOS!$C:$C,(36+MATCH(IF($I46="","",$I46),DADOS!$C$6:$C$9,0)-1)),""),IF(AND(IF($J46="","",$J46)&lt;&gt;"",NOT(IF($J46="","",$J46)="Reduzida")),INDEX(DADOS!$C:$C,(42+MATCH(IF($J46="","",$J46),DADOS!$D$6:$D$9,0)-1)),""),IF(AND(IF($K46="","",$K46)&lt;&gt;"",NOT(IF($K46="","",$K46)="A melhorar")),INDEX(DADOS!$C:$C,(48+MATCH(IF($K46="","",$K46),DADOS!$E$6:$E$9,0)-1)),"")),", ","")))/2)))</f>
        <v/>
      </c>
      <c r="S46" s="33" t="str">
        <f aca="false">IF(((LEN(_xlfn.TEXTJOIN(",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melhorar"),INDEX(DADOS!$C:$C,(48+MATCH(IF($K46="","",$K46),DADOS!$E$6:$E$9,0)-1)),"")))-LEN(SUBSTITUTE(_xlfn.TEXTJOIN(",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melhorar"),INDEX(DADOS!$C:$C,(48+MATCH(IF($K46="","",$K46),DADOS!$E$6:$E$9,0)-1)),"")),", ","")))/2)=0,_xlfn.TEXTJOIN(",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melhorar"),INDEX(DADOS!$C:$C,(48+MATCH(IF($K46="","",$K46),DADOS!$E$6:$E$9,0)-1)),"")),SUBSTITUTE(_xlfn.TEXTJOIN(",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melhorar"),INDEX(DADOS!$C:$C,(48+MATCH(IF($K46="","",$K46),DADOS!$E$6:$E$9,0)-1)),"")),", "," e ",((LEN(_xlfn.TEXTJOIN(",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melhorar"),INDEX(DADOS!$C:$C,(48+MATCH(IF($K46="","",$K46),DADOS!$E$6:$E$9,0)-1)),"")))-LEN(SUBSTITUTE(_xlfn.TEXTJOIN(", ",TRUE(),IF(AND(IF($I46="","",$I46)&lt;&gt;"",IF($I46="","",$I46)="Reduzido"),INDEX(DADOS!$C:$C,(36+MATCH(IF($I46="","",$I46),DADOS!$C$6:$C$9,0)-1)),""),IF(AND(IF($J46="","",$J46)&lt;&gt;"",IF($J46="","",$J46)="Reduzida"),INDEX(DADOS!$C:$C,(42+MATCH(IF($J46="","",$J46),DADOS!$D$6:$D$9,0)-1)),""),IF(AND(IF($K46="","",$K46)&lt;&gt;"",IF($K46="","",$K46)="A melhorar"),INDEX(DADOS!$C:$C,(48+MATCH(IF($K46="","",$K46),DADOS!$E$6:$E$9,0)-1)),"")),", ","")))/2)))</f>
        <v/>
      </c>
      <c r="T46" s="33" t="str">
        <f aca="false">IF(AND($R46="",$S46=""),"",IF($S46="",INDEX(DADOS!$B:$B,(MOD(ROW()+3,3)+67))&amp;$R46&amp;INDEX(DADOS!$C:$C,(MOD(ROW()+3,3)+67)),IF($R46="",INDEX(DADOS!$B:$B,(MOD(ROW()+3,3)+72))&amp;$S46&amp;INDEX(DADOS!$C:$C,(MOD(ROW()+3,3)+72)),INDEX(DADOS!$B:$B,(MOD(ROW()+3,3)+77))&amp;$R46&amp;INDEX(DADOS!$C:$C,(MOD(ROW()+3,3)+77))&amp;$S46&amp;INDEX(DADOS!$D:$D,(MOD(ROW()+3,3)+77)))))</f>
        <v/>
      </c>
      <c r="U46" s="33" t="str">
        <f aca="false">IF(((LEN(_xlfn.TEXTJOIN(",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)-LEN(SUBSTITUTE(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,", ","")))/2)=0,_xlfn.TEXTJOIN(",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,SUBSTITUTE(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,", "," e ",((LEN(_xlfn.TEXTJOIN(",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)-LEN(SUBSTITUTE(_xlfn.TEXTJOIN(", ",TRUE(),IF(AND(IF($L46="","",$L46)&lt;&gt;"",NOT(IF($L46="","",$L46)="Regrediu")),INDEX(DADOS!$C:$C,(54+MATCH(IF($L46="","",$L46),DADOS!$F$6:$F$9,0)-1)),""),IF(AND(IF($M46="","",$M46)&lt;&gt;"",NOT(IF($M46="","",$M46)="Irregular")),INDEX(DADOS!$C:$C,(60+MATCH(IF($M46="","",$M46),DADOS!$G$6:$G$9,0)-1)),"")),", ","")))/2)))</f>
        <v/>
      </c>
      <c r="V46" s="33" t="str">
        <f aca="false">IF(((LEN(_xlfn.TEXTJOIN(",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)-LEN(SUBSTITUTE(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,", ","")))/2)=0,_xlfn.TEXTJOIN(",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,SUBSTITUTE(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,", "," e ",((LEN(_xlfn.TEXTJOIN(",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)-LEN(SUBSTITUTE(_xlfn.TEXTJOIN(", ",TRUE(),IF(AND(IF($L46="","",$L46)&lt;&gt;"",IF($L46="","",$L46)="Regrediu"),INDEX(DADOS!$C:$C,(54+MATCH(IF($L46="","",$L46),DADOS!$F$6:$F$9,0)-1)),""),IF(AND(IF($M46="","",$M46)&lt;&gt;"",IF($M46="","",$M46)="Irregular"),INDEX(DADOS!$C:$C,(60+MATCH(IF($M46="","",$M46),DADOS!$G$6:$G$9,0)-1)),"")),", ","")))/2)))</f>
        <v/>
      </c>
      <c r="W46" s="33" t="str">
        <f aca="false">IF(AND($U46="",$V46=""),"",IF($V46="",INDEX(DADOS!$B:$B,(MOD(ROW()+7,3)+83))&amp;$U46&amp;INDEX(DADOS!$C:$C,(MOD(ROW()+7,3)+83)),IF($U46="",INDEX(DADOS!$B:$B,(MOD(ROW()+7,3)+88))&amp;$V46&amp;INDEX(DADOS!$C:$C,(MOD(ROW()+7,3)+88)),INDEX(DADOS!$B:$B,(MOD(ROW()+7,3)+93))&amp;$U46&amp;INDEX(DADOS!$C:$C,(MOD(ROW()+7,3)+93))&amp;$V46&amp;INDEX(DADOS!$D:$D,(MOD(ROW()+7,3)+93)))))</f>
        <v/>
      </c>
      <c r="X46" s="34" t="n">
        <f aca="false">--(OR(IF($H46="","",$H46)="Insuficiente",IF($H46="","",$H46)="Suficiente"))+--(IF($I46="","",$I46)="Reduzido")+--(IF($J46="","",$J46)="Reduzida")+--(IF($K46="","",$K46)="A melhorar")+--(IF($L46="","",$L46)="Regrediu")+--(IF($M46="","",$M46)="Irregular")</f>
        <v>0</v>
      </c>
      <c r="Y46" s="34" t="n">
        <f aca="false">IF(OR(IF($H46="","",$H46)="Insuficiente",IF($H46="","",$H46)="Suficiente"),1,IF(IF($I46="","",$I46)="Reduzido",2,IF(IF($J46="","",$J46)="Reduzida",3,IF(IF($K46="","",$K46)="A melhorar",4,IF(IF($L46="","",$L46)="Regrediu",5,IF(IF($M46="","",$M46)="Irregular",6,0))))))</f>
        <v>0</v>
      </c>
      <c r="Z46" s="33" t="str">
        <f aca="false">IF(((LEN(_xlfn.TEXTJOIN(",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assiduidade","")))-LEN(SUBSTITUTE(_xlfn.TEXTJOIN(",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assiduidade","")),", ","")))/2)=0,_xlfn.TEXTJOIN(",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assiduidade","")),SUBSTITUTE(_xlfn.TEXTJOIN(",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assiduidade","")),", "," e ",((LEN(_xlfn.TEXTJOIN(",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assiduidade","")))-LEN(SUBSTITUTE(_xlfn.TEXTJOIN(", ",TRUE(),IF(OR(IF($H46="","",$H46)="Insuficiente",IF($H46="","",$H46)="Suficiente"),"o aproveitamento",""),IF(IF($I46="","",$I46)="Reduzido","o empenho",""),IF(IF($J46="","",$J46)="Reduzida","a participação",""),IF(IF($K46="","",$K46)="A melhorar","o comportamento",""),IF(IF($L46="","",$L46)="Regrediu","a evolução",""),IF(IF($M46="","",$M46)="Irregular","a assiduidade","")),", ","")))/2)))</f>
        <v/>
      </c>
      <c r="AA46" s="33" t="str">
        <f aca="false">IF(OR(IF($H46="","",$H46)&lt;&gt;"",IF($I46="","",$I46)&lt;&gt;"",IF($J46="","",$J46)&lt;&gt;"",IF($K46="","",$K46)&lt;&gt;"",IF($L46="","",$L46)&lt;&gt;"",IF($M46="","",$M46)&lt;&gt;""),IF($X46=0,INDEX(DADOS!$B:$B,(MOD(ROW()+17+0,5)+99)),IF($X46=1,CHOOSE($Y46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46&amp;INDEX(DADOS!$C:$C,(MOD(ROW()+17,3)+111)))),"")</f>
        <v/>
      </c>
      <c r="AB46" s="33" t="str">
        <f aca="false">INDEX(DADOS!$B:$B,(MOD(ROW()+19,5)+116))</f>
        <v>Importa ainda destacar:</v>
      </c>
      <c r="AC46" s="34" t="n">
        <f aca="false">SUBTOTAL(103,$G$8:G46)</f>
        <v>39</v>
      </c>
      <c r="AD46" s="34" t="str">
        <f aca="false">IF($G46="","",C46&amp;"|"&amp;D46&amp;"|"&amp;E46&amp;"|"&amp;$G46)</f>
        <v>10.º RB|Serviço de Vinhos|1.º Período|Tomás Oliveira</v>
      </c>
    </row>
    <row r="47" customFormat="false" ht="120" hidden="false" customHeight="true" outlineLevel="0" collapsed="false">
      <c r="B47" s="28" t="str">
        <f aca="false">IF(BASE!B4="","",BASE!B4)</f>
        <v>2026/2027</v>
      </c>
      <c r="C47" s="28" t="str">
        <f aca="false">IF(BASE!C19="","",BASE!C19)</f>
        <v>10.º RB</v>
      </c>
      <c r="D47" s="28" t="str">
        <f aca="false">IF(BASE!F20="","",BASE!F20)</f>
        <v>Serviço de Vinhos</v>
      </c>
      <c r="E47" s="28" t="s">
        <v>74</v>
      </c>
      <c r="F47" s="28" t="n">
        <v>1</v>
      </c>
      <c r="G47" s="29" t="str">
        <f aca="false">IF(BASE!$C$20="","",BASE!$C$20)</f>
        <v>Hugo Marques</v>
      </c>
      <c r="H47" s="30"/>
      <c r="I47" s="30"/>
      <c r="J47" s="30"/>
      <c r="K47" s="30"/>
      <c r="L47" s="30"/>
      <c r="M47" s="30"/>
      <c r="N47" s="31"/>
      <c r="O47" s="32" t="str">
        <f aca="false">IF($G47="","",IF(AND(NOT(OR(IF($H47="","",$H47)&lt;&gt;"",IF($I47="","",$I47)&lt;&gt;"",IF($J47="","",$J47)&lt;&gt;"",IF($K47="","",$K47)&lt;&gt;"",IF($L47="","",$L47)&lt;&gt;"",IF($M47="","",$M47)&lt;&gt;"")),IF($N47="","",$N47)=""),"— Ainda sem critérios preenchidos. —",_xlfn.TEXTJOIN(" ",TRUE(),$Q47,$T47,$W47,$AA47,IF(IF($N47="","",$N47)&lt;&gt;"",$AB47&amp;" "&amp;IF($N47="","",$N47),""))))</f>
        <v>— Ainda sem critérios preenchidos. —</v>
      </c>
      <c r="Q47" s="33" t="str">
        <f aca="false">IF(OR(IF($H47="","",$H47)&lt;&gt;"",IF($I47="","",$I47)&lt;&gt;"",IF($J47="","",$J47)&lt;&gt;"",IF($K47="","",$K47)&lt;&gt;"",IF($L47="","",$L47)&lt;&gt;"",IF($M47="","",$M47)&lt;&gt;""),INDEX(DADOS!$C:$C,(15+(MATCH(IF($H47="","(sem aproveitamento)",$H47),DADOS!$I$6:$I$11,0)-1)*3+MOD(ROW()+1,3))),"")</f>
        <v/>
      </c>
      <c r="R47" s="33" t="str">
        <f aca="false">IF(((LEN(_xlfn.TEXTJOIN(",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melhorar")),INDEX(DADOS!$C:$C,(48+MATCH(IF($K47="","",$K47),DADOS!$E$6:$E$9,0)-1)),"")))-LEN(SUBSTITUTE(_xlfn.TEXTJOIN(",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melhorar")),INDEX(DADOS!$C:$C,(48+MATCH(IF($K47="","",$K47),DADOS!$E$6:$E$9,0)-1)),"")),", ","")))/2)=0,_xlfn.TEXTJOIN(",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melhorar")),INDEX(DADOS!$C:$C,(48+MATCH(IF($K47="","",$K47),DADOS!$E$6:$E$9,0)-1)),"")),SUBSTITUTE(_xlfn.TEXTJOIN(",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melhorar")),INDEX(DADOS!$C:$C,(48+MATCH(IF($K47="","",$K47),DADOS!$E$6:$E$9,0)-1)),"")),", "," e ",((LEN(_xlfn.TEXTJOIN(",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melhorar")),INDEX(DADOS!$C:$C,(48+MATCH(IF($K47="","",$K47),DADOS!$E$6:$E$9,0)-1)),"")))-LEN(SUBSTITUTE(_xlfn.TEXTJOIN(", ",TRUE(),IF(AND(IF($I47="","",$I47)&lt;&gt;"",NOT(IF($I47="","",$I47)="Reduzido")),INDEX(DADOS!$C:$C,(36+MATCH(IF($I47="","",$I47),DADOS!$C$6:$C$9,0)-1)),""),IF(AND(IF($J47="","",$J47)&lt;&gt;"",NOT(IF($J47="","",$J47)="Reduzida")),INDEX(DADOS!$C:$C,(42+MATCH(IF($J47="","",$J47),DADOS!$D$6:$D$9,0)-1)),""),IF(AND(IF($K47="","",$K47)&lt;&gt;"",NOT(IF($K47="","",$K47)="A melhorar")),INDEX(DADOS!$C:$C,(48+MATCH(IF($K47="","",$K47),DADOS!$E$6:$E$9,0)-1)),"")),", ","")))/2)))</f>
        <v/>
      </c>
      <c r="S47" s="33" t="str">
        <f aca="false">IF(((LEN(_xlfn.TEXTJOIN(",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melhorar"),INDEX(DADOS!$C:$C,(48+MATCH(IF($K47="","",$K47),DADOS!$E$6:$E$9,0)-1)),"")))-LEN(SUBSTITUTE(_xlfn.TEXTJOIN(",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melhorar"),INDEX(DADOS!$C:$C,(48+MATCH(IF($K47="","",$K47),DADOS!$E$6:$E$9,0)-1)),"")),", ","")))/2)=0,_xlfn.TEXTJOIN(",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melhorar"),INDEX(DADOS!$C:$C,(48+MATCH(IF($K47="","",$K47),DADOS!$E$6:$E$9,0)-1)),"")),SUBSTITUTE(_xlfn.TEXTJOIN(",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melhorar"),INDEX(DADOS!$C:$C,(48+MATCH(IF($K47="","",$K47),DADOS!$E$6:$E$9,0)-1)),"")),", "," e ",((LEN(_xlfn.TEXTJOIN(",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melhorar"),INDEX(DADOS!$C:$C,(48+MATCH(IF($K47="","",$K47),DADOS!$E$6:$E$9,0)-1)),"")))-LEN(SUBSTITUTE(_xlfn.TEXTJOIN(", ",TRUE(),IF(AND(IF($I47="","",$I47)&lt;&gt;"",IF($I47="","",$I47)="Reduzido"),INDEX(DADOS!$C:$C,(36+MATCH(IF($I47="","",$I47),DADOS!$C$6:$C$9,0)-1)),""),IF(AND(IF($J47="","",$J47)&lt;&gt;"",IF($J47="","",$J47)="Reduzida"),INDEX(DADOS!$C:$C,(42+MATCH(IF($J47="","",$J47),DADOS!$D$6:$D$9,0)-1)),""),IF(AND(IF($K47="","",$K47)&lt;&gt;"",IF($K47="","",$K47)="A melhorar"),INDEX(DADOS!$C:$C,(48+MATCH(IF($K47="","",$K47),DADOS!$E$6:$E$9,0)-1)),"")),", ","")))/2)))</f>
        <v/>
      </c>
      <c r="T47" s="33" t="str">
        <f aca="false">IF(AND($R47="",$S47=""),"",IF($S47="",INDEX(DADOS!$B:$B,(MOD(ROW()+3,3)+67))&amp;$R47&amp;INDEX(DADOS!$C:$C,(MOD(ROW()+3,3)+67)),IF($R47="",INDEX(DADOS!$B:$B,(MOD(ROW()+3,3)+72))&amp;$S47&amp;INDEX(DADOS!$C:$C,(MOD(ROW()+3,3)+72)),INDEX(DADOS!$B:$B,(MOD(ROW()+3,3)+77))&amp;$R47&amp;INDEX(DADOS!$C:$C,(MOD(ROW()+3,3)+77))&amp;$S47&amp;INDEX(DADOS!$D:$D,(MOD(ROW()+3,3)+77)))))</f>
        <v/>
      </c>
      <c r="U47" s="33" t="str">
        <f aca="false">IF(((LEN(_xlfn.TEXTJOIN(",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)-LEN(SUBSTITUTE(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,", ","")))/2)=0,_xlfn.TEXTJOIN(",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,SUBSTITUTE(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,", "," e ",((LEN(_xlfn.TEXTJOIN(",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)-LEN(SUBSTITUTE(_xlfn.TEXTJOIN(", ",TRUE(),IF(AND(IF($L47="","",$L47)&lt;&gt;"",NOT(IF($L47="","",$L47)="Regrediu")),INDEX(DADOS!$C:$C,(54+MATCH(IF($L47="","",$L47),DADOS!$F$6:$F$9,0)-1)),""),IF(AND(IF($M47="","",$M47)&lt;&gt;"",NOT(IF($M47="","",$M47)="Irregular")),INDEX(DADOS!$C:$C,(60+MATCH(IF($M47="","",$M47),DADOS!$G$6:$G$9,0)-1)),"")),", ","")))/2)))</f>
        <v/>
      </c>
      <c r="V47" s="33" t="str">
        <f aca="false">IF(((LEN(_xlfn.TEXTJOIN(",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)-LEN(SUBSTITUTE(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,", ","")))/2)=0,_xlfn.TEXTJOIN(",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,SUBSTITUTE(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,", "," e ",((LEN(_xlfn.TEXTJOIN(",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)-LEN(SUBSTITUTE(_xlfn.TEXTJOIN(", ",TRUE(),IF(AND(IF($L47="","",$L47)&lt;&gt;"",IF($L47="","",$L47)="Regrediu"),INDEX(DADOS!$C:$C,(54+MATCH(IF($L47="","",$L47),DADOS!$F$6:$F$9,0)-1)),""),IF(AND(IF($M47="","",$M47)&lt;&gt;"",IF($M47="","",$M47)="Irregular"),INDEX(DADOS!$C:$C,(60+MATCH(IF($M47="","",$M47),DADOS!$G$6:$G$9,0)-1)),"")),", ","")))/2)))</f>
        <v/>
      </c>
      <c r="W47" s="33" t="str">
        <f aca="false">IF(AND($U47="",$V47=""),"",IF($V47="",INDEX(DADOS!$B:$B,(MOD(ROW()+7,3)+83))&amp;$U47&amp;INDEX(DADOS!$C:$C,(MOD(ROW()+7,3)+83)),IF($U47="",INDEX(DADOS!$B:$B,(MOD(ROW()+7,3)+88))&amp;$V47&amp;INDEX(DADOS!$C:$C,(MOD(ROW()+7,3)+88)),INDEX(DADOS!$B:$B,(MOD(ROW()+7,3)+93))&amp;$U47&amp;INDEX(DADOS!$C:$C,(MOD(ROW()+7,3)+93))&amp;$V47&amp;INDEX(DADOS!$D:$D,(MOD(ROW()+7,3)+93)))))</f>
        <v/>
      </c>
      <c r="X47" s="34" t="n">
        <f aca="false">--(OR(IF($H47="","",$H47)="Insuficiente",IF($H47="","",$H47)="Suficiente"))+--(IF($I47="","",$I47)="Reduzido")+--(IF($J47="","",$J47)="Reduzida")+--(IF($K47="","",$K47)="A melhorar")+--(IF($L47="","",$L47)="Regrediu")+--(IF($M47="","",$M47)="Irregular")</f>
        <v>0</v>
      </c>
      <c r="Y47" s="34" t="n">
        <f aca="false">IF(OR(IF($H47="","",$H47)="Insuficiente",IF($H47="","",$H47)="Suficiente"),1,IF(IF($I47="","",$I47)="Reduzido",2,IF(IF($J47="","",$J47)="Reduzida",3,IF(IF($K47="","",$K47)="A melhorar",4,IF(IF($L47="","",$L47)="Regrediu",5,IF(IF($M47="","",$M47)="Irregular",6,0))))))</f>
        <v>0</v>
      </c>
      <c r="Z47" s="33" t="str">
        <f aca="false">IF(((LEN(_xlfn.TEXTJOIN(",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assiduidade","")))-LEN(SUBSTITUTE(_xlfn.TEXTJOIN(",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assiduidade","")),", ","")))/2)=0,_xlfn.TEXTJOIN(",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assiduidade","")),SUBSTITUTE(_xlfn.TEXTJOIN(",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assiduidade","")),", "," e ",((LEN(_xlfn.TEXTJOIN(",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assiduidade","")))-LEN(SUBSTITUTE(_xlfn.TEXTJOIN(", ",TRUE(),IF(OR(IF($H47="","",$H47)="Insuficiente",IF($H47="","",$H47)="Suficiente"),"o aproveitamento",""),IF(IF($I47="","",$I47)="Reduzido","o empenho",""),IF(IF($J47="","",$J47)="Reduzida","a participação",""),IF(IF($K47="","",$K47)="A melhorar","o comportamento",""),IF(IF($L47="","",$L47)="Regrediu","a evolução",""),IF(IF($M47="","",$M47)="Irregular","a assiduidade","")),", ","")))/2)))</f>
        <v/>
      </c>
      <c r="AA47" s="33" t="str">
        <f aca="false">IF(OR(IF($H47="","",$H47)&lt;&gt;"",IF($I47="","",$I47)&lt;&gt;"",IF($J47="","",$J47)&lt;&gt;"",IF($K47="","",$K47)&lt;&gt;"",IF($L47="","",$L47)&lt;&gt;"",IF($M47="","",$M47)&lt;&gt;""),IF($X47=0,INDEX(DADOS!$B:$B,(MOD(ROW()+17+0,5)+99)),IF($X47=1,CHOOSE($Y47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47&amp;INDEX(DADOS!$C:$C,(MOD(ROW()+17,3)+111)))),"")</f>
        <v/>
      </c>
      <c r="AB47" s="33" t="str">
        <f aca="false">INDEX(DADOS!$B:$B,(MOD(ROW()+19,5)+116))</f>
        <v>De salientar também:</v>
      </c>
      <c r="AC47" s="34" t="n">
        <f aca="false">SUBTOTAL(103,$G$8:G47)</f>
        <v>40</v>
      </c>
      <c r="AD47" s="34" t="str">
        <f aca="false">IF($G47="","",C47&amp;"|"&amp;D47&amp;"|"&amp;E47&amp;"|"&amp;$G47)</f>
        <v>10.º RB|Serviço de Vinhos|2.º Período|Hugo Marques</v>
      </c>
    </row>
    <row r="48" customFormat="false" ht="120" hidden="false" customHeight="true" outlineLevel="0" collapsed="false">
      <c r="B48" s="28" t="str">
        <f aca="false">IF(BASE!B4="","",BASE!B4)</f>
        <v>2026/2027</v>
      </c>
      <c r="C48" s="28" t="str">
        <f aca="false">IF(BASE!C19="","",BASE!C19)</f>
        <v>10.º RB</v>
      </c>
      <c r="D48" s="28" t="str">
        <f aca="false">IF(BASE!F20="","",BASE!F20)</f>
        <v>Serviço de Vinhos</v>
      </c>
      <c r="E48" s="28" t="s">
        <v>74</v>
      </c>
      <c r="F48" s="28" t="n">
        <v>2</v>
      </c>
      <c r="G48" s="29" t="str">
        <f aca="false">IF(BASE!$C$21="","",BASE!$C$21)</f>
        <v>Rita Antunes</v>
      </c>
      <c r="H48" s="30"/>
      <c r="I48" s="30"/>
      <c r="J48" s="30"/>
      <c r="K48" s="30"/>
      <c r="L48" s="30"/>
      <c r="M48" s="30"/>
      <c r="N48" s="31"/>
      <c r="O48" s="32" t="str">
        <f aca="false">IF($G48="","",IF(AND(NOT(OR(IF($H48="","",$H48)&lt;&gt;"",IF($I48="","",$I48)&lt;&gt;"",IF($J48="","",$J48)&lt;&gt;"",IF($K48="","",$K48)&lt;&gt;"",IF($L48="","",$L48)&lt;&gt;"",IF($M48="","",$M48)&lt;&gt;"")),IF($N48="","",$N48)=""),"— Ainda sem critérios preenchidos. —",_xlfn.TEXTJOIN(" ",TRUE(),$Q48,$T48,$W48,$AA48,IF(IF($N48="","",$N48)&lt;&gt;"",$AB48&amp;" "&amp;IF($N48="","",$N48),""))))</f>
        <v>— Ainda sem critérios preenchidos. —</v>
      </c>
      <c r="Q48" s="33" t="str">
        <f aca="false">IF(OR(IF($H48="","",$H48)&lt;&gt;"",IF($I48="","",$I48)&lt;&gt;"",IF($J48="","",$J48)&lt;&gt;"",IF($K48="","",$K48)&lt;&gt;"",IF($L48="","",$L48)&lt;&gt;"",IF($M48="","",$M48)&lt;&gt;""),INDEX(DADOS!$C:$C,(15+(MATCH(IF($H48="","(sem aproveitamento)",$H48),DADOS!$I$6:$I$11,0)-1)*3+MOD(ROW()+1,3))),"")</f>
        <v/>
      </c>
      <c r="R48" s="33" t="str">
        <f aca="false">IF(((LEN(_xlfn.TEXTJOIN(",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melhorar")),INDEX(DADOS!$C:$C,(48+MATCH(IF($K48="","",$K48),DADOS!$E$6:$E$9,0)-1)),"")))-LEN(SUBSTITUTE(_xlfn.TEXTJOIN(",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melhorar")),INDEX(DADOS!$C:$C,(48+MATCH(IF($K48="","",$K48),DADOS!$E$6:$E$9,0)-1)),"")),", ","")))/2)=0,_xlfn.TEXTJOIN(",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melhorar")),INDEX(DADOS!$C:$C,(48+MATCH(IF($K48="","",$K48),DADOS!$E$6:$E$9,0)-1)),"")),SUBSTITUTE(_xlfn.TEXTJOIN(",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melhorar")),INDEX(DADOS!$C:$C,(48+MATCH(IF($K48="","",$K48),DADOS!$E$6:$E$9,0)-1)),"")),", "," e ",((LEN(_xlfn.TEXTJOIN(",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melhorar")),INDEX(DADOS!$C:$C,(48+MATCH(IF($K48="","",$K48),DADOS!$E$6:$E$9,0)-1)),"")))-LEN(SUBSTITUTE(_xlfn.TEXTJOIN(", ",TRUE(),IF(AND(IF($I48="","",$I48)&lt;&gt;"",NOT(IF($I48="","",$I48)="Reduzido")),INDEX(DADOS!$C:$C,(36+MATCH(IF($I48="","",$I48),DADOS!$C$6:$C$9,0)-1)),""),IF(AND(IF($J48="","",$J48)&lt;&gt;"",NOT(IF($J48="","",$J48)="Reduzida")),INDEX(DADOS!$C:$C,(42+MATCH(IF($J48="","",$J48),DADOS!$D$6:$D$9,0)-1)),""),IF(AND(IF($K48="","",$K48)&lt;&gt;"",NOT(IF($K48="","",$K48)="A melhorar")),INDEX(DADOS!$C:$C,(48+MATCH(IF($K48="","",$K48),DADOS!$E$6:$E$9,0)-1)),"")),", ","")))/2)))</f>
        <v/>
      </c>
      <c r="S48" s="33" t="str">
        <f aca="false">IF(((LEN(_xlfn.TEXTJOIN(",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melhorar"),INDEX(DADOS!$C:$C,(48+MATCH(IF($K48="","",$K48),DADOS!$E$6:$E$9,0)-1)),"")))-LEN(SUBSTITUTE(_xlfn.TEXTJOIN(",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melhorar"),INDEX(DADOS!$C:$C,(48+MATCH(IF($K48="","",$K48),DADOS!$E$6:$E$9,0)-1)),"")),", ","")))/2)=0,_xlfn.TEXTJOIN(",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melhorar"),INDEX(DADOS!$C:$C,(48+MATCH(IF($K48="","",$K48),DADOS!$E$6:$E$9,0)-1)),"")),SUBSTITUTE(_xlfn.TEXTJOIN(",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melhorar"),INDEX(DADOS!$C:$C,(48+MATCH(IF($K48="","",$K48),DADOS!$E$6:$E$9,0)-1)),"")),", "," e ",((LEN(_xlfn.TEXTJOIN(",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melhorar"),INDEX(DADOS!$C:$C,(48+MATCH(IF($K48="","",$K48),DADOS!$E$6:$E$9,0)-1)),"")))-LEN(SUBSTITUTE(_xlfn.TEXTJOIN(", ",TRUE(),IF(AND(IF($I48="","",$I48)&lt;&gt;"",IF($I48="","",$I48)="Reduzido"),INDEX(DADOS!$C:$C,(36+MATCH(IF($I48="","",$I48),DADOS!$C$6:$C$9,0)-1)),""),IF(AND(IF($J48="","",$J48)&lt;&gt;"",IF($J48="","",$J48)="Reduzida"),INDEX(DADOS!$C:$C,(42+MATCH(IF($J48="","",$J48),DADOS!$D$6:$D$9,0)-1)),""),IF(AND(IF($K48="","",$K48)&lt;&gt;"",IF($K48="","",$K48)="A melhorar"),INDEX(DADOS!$C:$C,(48+MATCH(IF($K48="","",$K48),DADOS!$E$6:$E$9,0)-1)),"")),", ","")))/2)))</f>
        <v/>
      </c>
      <c r="T48" s="33" t="str">
        <f aca="false">IF(AND($R48="",$S48=""),"",IF($S48="",INDEX(DADOS!$B:$B,(MOD(ROW()+3,3)+67))&amp;$R48&amp;INDEX(DADOS!$C:$C,(MOD(ROW()+3,3)+67)),IF($R48="",INDEX(DADOS!$B:$B,(MOD(ROW()+3,3)+72))&amp;$S48&amp;INDEX(DADOS!$C:$C,(MOD(ROW()+3,3)+72)),INDEX(DADOS!$B:$B,(MOD(ROW()+3,3)+77))&amp;$R48&amp;INDEX(DADOS!$C:$C,(MOD(ROW()+3,3)+77))&amp;$S48&amp;INDEX(DADOS!$D:$D,(MOD(ROW()+3,3)+77)))))</f>
        <v/>
      </c>
      <c r="U48" s="33" t="str">
        <f aca="false">IF(((LEN(_xlfn.TEXTJOIN(",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)-LEN(SUBSTITUTE(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,", ","")))/2)=0,_xlfn.TEXTJOIN(",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,SUBSTITUTE(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,", "," e ",((LEN(_xlfn.TEXTJOIN(",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)-LEN(SUBSTITUTE(_xlfn.TEXTJOIN(", ",TRUE(),IF(AND(IF($L48="","",$L48)&lt;&gt;"",NOT(IF($L48="","",$L48)="Regrediu")),INDEX(DADOS!$C:$C,(54+MATCH(IF($L48="","",$L48),DADOS!$F$6:$F$9,0)-1)),""),IF(AND(IF($M48="","",$M48)&lt;&gt;"",NOT(IF($M48="","",$M48)="Irregular")),INDEX(DADOS!$C:$C,(60+MATCH(IF($M48="","",$M48),DADOS!$G$6:$G$9,0)-1)),"")),", ","")))/2)))</f>
        <v/>
      </c>
      <c r="V48" s="33" t="str">
        <f aca="false">IF(((LEN(_xlfn.TEXTJOIN(",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)-LEN(SUBSTITUTE(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,", ","")))/2)=0,_xlfn.TEXTJOIN(",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,SUBSTITUTE(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,", "," e ",((LEN(_xlfn.TEXTJOIN(",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)-LEN(SUBSTITUTE(_xlfn.TEXTJOIN(", ",TRUE(),IF(AND(IF($L48="","",$L48)&lt;&gt;"",IF($L48="","",$L48)="Regrediu"),INDEX(DADOS!$C:$C,(54+MATCH(IF($L48="","",$L48),DADOS!$F$6:$F$9,0)-1)),""),IF(AND(IF($M48="","",$M48)&lt;&gt;"",IF($M48="","",$M48)="Irregular"),INDEX(DADOS!$C:$C,(60+MATCH(IF($M48="","",$M48),DADOS!$G$6:$G$9,0)-1)),"")),", ","")))/2)))</f>
        <v/>
      </c>
      <c r="W48" s="33" t="str">
        <f aca="false">IF(AND($U48="",$V48=""),"",IF($V48="",INDEX(DADOS!$B:$B,(MOD(ROW()+7,3)+83))&amp;$U48&amp;INDEX(DADOS!$C:$C,(MOD(ROW()+7,3)+83)),IF($U48="",INDEX(DADOS!$B:$B,(MOD(ROW()+7,3)+88))&amp;$V48&amp;INDEX(DADOS!$C:$C,(MOD(ROW()+7,3)+88)),INDEX(DADOS!$B:$B,(MOD(ROW()+7,3)+93))&amp;$U48&amp;INDEX(DADOS!$C:$C,(MOD(ROW()+7,3)+93))&amp;$V48&amp;INDEX(DADOS!$D:$D,(MOD(ROW()+7,3)+93)))))</f>
        <v/>
      </c>
      <c r="X48" s="34" t="n">
        <f aca="false">--(OR(IF($H48="","",$H48)="Insuficiente",IF($H48="","",$H48)="Suficiente"))+--(IF($I48="","",$I48)="Reduzido")+--(IF($J48="","",$J48)="Reduzida")+--(IF($K48="","",$K48)="A melhorar")+--(IF($L48="","",$L48)="Regrediu")+--(IF($M48="","",$M48)="Irregular")</f>
        <v>0</v>
      </c>
      <c r="Y48" s="34" t="n">
        <f aca="false">IF(OR(IF($H48="","",$H48)="Insuficiente",IF($H48="","",$H48)="Suficiente"),1,IF(IF($I48="","",$I48)="Reduzido",2,IF(IF($J48="","",$J48)="Reduzida",3,IF(IF($K48="","",$K48)="A melhorar",4,IF(IF($L48="","",$L48)="Regrediu",5,IF(IF($M48="","",$M48)="Irregular",6,0))))))</f>
        <v>0</v>
      </c>
      <c r="Z48" s="33" t="str">
        <f aca="false">IF(((LEN(_xlfn.TEXTJOIN(",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assiduidade","")))-LEN(SUBSTITUTE(_xlfn.TEXTJOIN(",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assiduidade","")),", ","")))/2)=0,_xlfn.TEXTJOIN(",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assiduidade","")),SUBSTITUTE(_xlfn.TEXTJOIN(",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assiduidade","")),", "," e ",((LEN(_xlfn.TEXTJOIN(",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assiduidade","")))-LEN(SUBSTITUTE(_xlfn.TEXTJOIN(", ",TRUE(),IF(OR(IF($H48="","",$H48)="Insuficiente",IF($H48="","",$H48)="Suficiente"),"o aproveitamento",""),IF(IF($I48="","",$I48)="Reduzido","o empenho",""),IF(IF($J48="","",$J48)="Reduzida","a participação",""),IF(IF($K48="","",$K48)="A melhorar","o comportamento",""),IF(IF($L48="","",$L48)="Regrediu","a evolução",""),IF(IF($M48="","",$M48)="Irregular","a assiduidade","")),", ","")))/2)))</f>
        <v/>
      </c>
      <c r="AA48" s="33" t="str">
        <f aca="false">IF(OR(IF($H48="","",$H48)&lt;&gt;"",IF($I48="","",$I48)&lt;&gt;"",IF($J48="","",$J48)&lt;&gt;"",IF($K48="","",$K48)&lt;&gt;"",IF($L48="","",$L48)&lt;&gt;"",IF($M48="","",$M48)&lt;&gt;""),IF($X48=0,INDEX(DADOS!$B:$B,(MOD(ROW()+17+0,5)+99)),IF($X48=1,CHOOSE($Y48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48&amp;INDEX(DADOS!$C:$C,(MOD(ROW()+17,3)+111)))),"")</f>
        <v/>
      </c>
      <c r="AB48" s="33" t="str">
        <f aca="false">INDEX(DADOS!$B:$B,(MOD(ROW()+19,5)+116))</f>
        <v>Regista-se ainda:</v>
      </c>
      <c r="AC48" s="34" t="n">
        <f aca="false">SUBTOTAL(103,$G$8:G48)</f>
        <v>41</v>
      </c>
      <c r="AD48" s="34" t="str">
        <f aca="false">IF($G48="","",C48&amp;"|"&amp;D48&amp;"|"&amp;E48&amp;"|"&amp;$G48)</f>
        <v>10.º RB|Serviço de Vinhos|2.º Período|Rita Antunes</v>
      </c>
    </row>
    <row r="49" customFormat="false" ht="120" hidden="false" customHeight="true" outlineLevel="0" collapsed="false">
      <c r="B49" s="28" t="str">
        <f aca="false">IF(BASE!B4="","",BASE!B4)</f>
        <v>2026/2027</v>
      </c>
      <c r="C49" s="28" t="str">
        <f aca="false">IF(BASE!C19="","",BASE!C19)</f>
        <v>10.º RB</v>
      </c>
      <c r="D49" s="28" t="str">
        <f aca="false">IF(BASE!F20="","",BASE!F20)</f>
        <v>Serviço de Vinhos</v>
      </c>
      <c r="E49" s="28" t="s">
        <v>74</v>
      </c>
      <c r="F49" s="28" t="n">
        <v>3</v>
      </c>
      <c r="G49" s="29" t="str">
        <f aca="false">IF(BASE!$C$22="","",BASE!$C$22)</f>
        <v>Tomás Oliveira</v>
      </c>
      <c r="H49" s="30"/>
      <c r="I49" s="30"/>
      <c r="J49" s="30"/>
      <c r="K49" s="30"/>
      <c r="L49" s="30"/>
      <c r="M49" s="30"/>
      <c r="N49" s="31"/>
      <c r="O49" s="32" t="str">
        <f aca="false">IF($G49="","",IF(AND(NOT(OR(IF($H49="","",$H49)&lt;&gt;"",IF($I49="","",$I49)&lt;&gt;"",IF($J49="","",$J49)&lt;&gt;"",IF($K49="","",$K49)&lt;&gt;"",IF($L49="","",$L49)&lt;&gt;"",IF($M49="","",$M49)&lt;&gt;"")),IF($N49="","",$N49)=""),"— Ainda sem critérios preenchidos. —",_xlfn.TEXTJOIN(" ",TRUE(),$Q49,$T49,$W49,$AA49,IF(IF($N49="","",$N49)&lt;&gt;"",$AB49&amp;" "&amp;IF($N49="","",$N49),""))))</f>
        <v>— Ainda sem critérios preenchidos. —</v>
      </c>
      <c r="Q49" s="33" t="str">
        <f aca="false">IF(OR(IF($H49="","",$H49)&lt;&gt;"",IF($I49="","",$I49)&lt;&gt;"",IF($J49="","",$J49)&lt;&gt;"",IF($K49="","",$K49)&lt;&gt;"",IF($L49="","",$L49)&lt;&gt;"",IF($M49="","",$M49)&lt;&gt;""),INDEX(DADOS!$C:$C,(15+(MATCH(IF($H49="","(sem aproveitamento)",$H49),DADOS!$I$6:$I$11,0)-1)*3+MOD(ROW()+1,3))),"")</f>
        <v/>
      </c>
      <c r="R49" s="33" t="str">
        <f aca="false">IF(((LEN(_xlfn.TEXTJOIN(",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melhorar")),INDEX(DADOS!$C:$C,(48+MATCH(IF($K49="","",$K49),DADOS!$E$6:$E$9,0)-1)),"")))-LEN(SUBSTITUTE(_xlfn.TEXTJOIN(",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melhorar")),INDEX(DADOS!$C:$C,(48+MATCH(IF($K49="","",$K49),DADOS!$E$6:$E$9,0)-1)),"")),", ","")))/2)=0,_xlfn.TEXTJOIN(",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melhorar")),INDEX(DADOS!$C:$C,(48+MATCH(IF($K49="","",$K49),DADOS!$E$6:$E$9,0)-1)),"")),SUBSTITUTE(_xlfn.TEXTJOIN(",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melhorar")),INDEX(DADOS!$C:$C,(48+MATCH(IF($K49="","",$K49),DADOS!$E$6:$E$9,0)-1)),"")),", "," e ",((LEN(_xlfn.TEXTJOIN(",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melhorar")),INDEX(DADOS!$C:$C,(48+MATCH(IF($K49="","",$K49),DADOS!$E$6:$E$9,0)-1)),"")))-LEN(SUBSTITUTE(_xlfn.TEXTJOIN(", ",TRUE(),IF(AND(IF($I49="","",$I49)&lt;&gt;"",NOT(IF($I49="","",$I49)="Reduzido")),INDEX(DADOS!$C:$C,(36+MATCH(IF($I49="","",$I49),DADOS!$C$6:$C$9,0)-1)),""),IF(AND(IF($J49="","",$J49)&lt;&gt;"",NOT(IF($J49="","",$J49)="Reduzida")),INDEX(DADOS!$C:$C,(42+MATCH(IF($J49="","",$J49),DADOS!$D$6:$D$9,0)-1)),""),IF(AND(IF($K49="","",$K49)&lt;&gt;"",NOT(IF($K49="","",$K49)="A melhorar")),INDEX(DADOS!$C:$C,(48+MATCH(IF($K49="","",$K49),DADOS!$E$6:$E$9,0)-1)),"")),", ","")))/2)))</f>
        <v/>
      </c>
      <c r="S49" s="33" t="str">
        <f aca="false">IF(((LEN(_xlfn.TEXTJOIN(",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melhorar"),INDEX(DADOS!$C:$C,(48+MATCH(IF($K49="","",$K49),DADOS!$E$6:$E$9,0)-1)),"")))-LEN(SUBSTITUTE(_xlfn.TEXTJOIN(",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melhorar"),INDEX(DADOS!$C:$C,(48+MATCH(IF($K49="","",$K49),DADOS!$E$6:$E$9,0)-1)),"")),", ","")))/2)=0,_xlfn.TEXTJOIN(",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melhorar"),INDEX(DADOS!$C:$C,(48+MATCH(IF($K49="","",$K49),DADOS!$E$6:$E$9,0)-1)),"")),SUBSTITUTE(_xlfn.TEXTJOIN(",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melhorar"),INDEX(DADOS!$C:$C,(48+MATCH(IF($K49="","",$K49),DADOS!$E$6:$E$9,0)-1)),"")),", "," e ",((LEN(_xlfn.TEXTJOIN(",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melhorar"),INDEX(DADOS!$C:$C,(48+MATCH(IF($K49="","",$K49),DADOS!$E$6:$E$9,0)-1)),"")))-LEN(SUBSTITUTE(_xlfn.TEXTJOIN(", ",TRUE(),IF(AND(IF($I49="","",$I49)&lt;&gt;"",IF($I49="","",$I49)="Reduzido"),INDEX(DADOS!$C:$C,(36+MATCH(IF($I49="","",$I49),DADOS!$C$6:$C$9,0)-1)),""),IF(AND(IF($J49="","",$J49)&lt;&gt;"",IF($J49="","",$J49)="Reduzida"),INDEX(DADOS!$C:$C,(42+MATCH(IF($J49="","",$J49),DADOS!$D$6:$D$9,0)-1)),""),IF(AND(IF($K49="","",$K49)&lt;&gt;"",IF($K49="","",$K49)="A melhorar"),INDEX(DADOS!$C:$C,(48+MATCH(IF($K49="","",$K49),DADOS!$E$6:$E$9,0)-1)),"")),", ","")))/2)))</f>
        <v/>
      </c>
      <c r="T49" s="33" t="str">
        <f aca="false">IF(AND($R49="",$S49=""),"",IF($S49="",INDEX(DADOS!$B:$B,(MOD(ROW()+3,3)+67))&amp;$R49&amp;INDEX(DADOS!$C:$C,(MOD(ROW()+3,3)+67)),IF($R49="",INDEX(DADOS!$B:$B,(MOD(ROW()+3,3)+72))&amp;$S49&amp;INDEX(DADOS!$C:$C,(MOD(ROW()+3,3)+72)),INDEX(DADOS!$B:$B,(MOD(ROW()+3,3)+77))&amp;$R49&amp;INDEX(DADOS!$C:$C,(MOD(ROW()+3,3)+77))&amp;$S49&amp;INDEX(DADOS!$D:$D,(MOD(ROW()+3,3)+77)))))</f>
        <v/>
      </c>
      <c r="U49" s="33" t="str">
        <f aca="false">IF(((LEN(_xlfn.TEXTJOIN(",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)-LEN(SUBSTITUTE(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,", ","")))/2)=0,_xlfn.TEXTJOIN(",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,SUBSTITUTE(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,", "," e ",((LEN(_xlfn.TEXTJOIN(",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)-LEN(SUBSTITUTE(_xlfn.TEXTJOIN(", ",TRUE(),IF(AND(IF($L49="","",$L49)&lt;&gt;"",NOT(IF($L49="","",$L49)="Regrediu")),INDEX(DADOS!$C:$C,(54+MATCH(IF($L49="","",$L49),DADOS!$F$6:$F$9,0)-1)),""),IF(AND(IF($M49="","",$M49)&lt;&gt;"",NOT(IF($M49="","",$M49)="Irregular")),INDEX(DADOS!$C:$C,(60+MATCH(IF($M49="","",$M49),DADOS!$G$6:$G$9,0)-1)),"")),", ","")))/2)))</f>
        <v/>
      </c>
      <c r="V49" s="33" t="str">
        <f aca="false">IF(((LEN(_xlfn.TEXTJOIN(",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)-LEN(SUBSTITUTE(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,", ","")))/2)=0,_xlfn.TEXTJOIN(",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,SUBSTITUTE(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,", "," e ",((LEN(_xlfn.TEXTJOIN(",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)-LEN(SUBSTITUTE(_xlfn.TEXTJOIN(", ",TRUE(),IF(AND(IF($L49="","",$L49)&lt;&gt;"",IF($L49="","",$L49)="Regrediu"),INDEX(DADOS!$C:$C,(54+MATCH(IF($L49="","",$L49),DADOS!$F$6:$F$9,0)-1)),""),IF(AND(IF($M49="","",$M49)&lt;&gt;"",IF($M49="","",$M49)="Irregular"),INDEX(DADOS!$C:$C,(60+MATCH(IF($M49="","",$M49),DADOS!$G$6:$G$9,0)-1)),"")),", ","")))/2)))</f>
        <v/>
      </c>
      <c r="W49" s="33" t="str">
        <f aca="false">IF(AND($U49="",$V49=""),"",IF($V49="",INDEX(DADOS!$B:$B,(MOD(ROW()+7,3)+83))&amp;$U49&amp;INDEX(DADOS!$C:$C,(MOD(ROW()+7,3)+83)),IF($U49="",INDEX(DADOS!$B:$B,(MOD(ROW()+7,3)+88))&amp;$V49&amp;INDEX(DADOS!$C:$C,(MOD(ROW()+7,3)+88)),INDEX(DADOS!$B:$B,(MOD(ROW()+7,3)+93))&amp;$U49&amp;INDEX(DADOS!$C:$C,(MOD(ROW()+7,3)+93))&amp;$V49&amp;INDEX(DADOS!$D:$D,(MOD(ROW()+7,3)+93)))))</f>
        <v/>
      </c>
      <c r="X49" s="34" t="n">
        <f aca="false">--(OR(IF($H49="","",$H49)="Insuficiente",IF($H49="","",$H49)="Suficiente"))+--(IF($I49="","",$I49)="Reduzido")+--(IF($J49="","",$J49)="Reduzida")+--(IF($K49="","",$K49)="A melhorar")+--(IF($L49="","",$L49)="Regrediu")+--(IF($M49="","",$M49)="Irregular")</f>
        <v>0</v>
      </c>
      <c r="Y49" s="34" t="n">
        <f aca="false">IF(OR(IF($H49="","",$H49)="Insuficiente",IF($H49="","",$H49)="Suficiente"),1,IF(IF($I49="","",$I49)="Reduzido",2,IF(IF($J49="","",$J49)="Reduzida",3,IF(IF($K49="","",$K49)="A melhorar",4,IF(IF($L49="","",$L49)="Regrediu",5,IF(IF($M49="","",$M49)="Irregular",6,0))))))</f>
        <v>0</v>
      </c>
      <c r="Z49" s="33" t="str">
        <f aca="false">IF(((LEN(_xlfn.TEXTJOIN(",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assiduidade","")))-LEN(SUBSTITUTE(_xlfn.TEXTJOIN(",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assiduidade","")),", ","")))/2)=0,_xlfn.TEXTJOIN(",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assiduidade","")),SUBSTITUTE(_xlfn.TEXTJOIN(",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assiduidade","")),", "," e ",((LEN(_xlfn.TEXTJOIN(",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assiduidade","")))-LEN(SUBSTITUTE(_xlfn.TEXTJOIN(", ",TRUE(),IF(OR(IF($H49="","",$H49)="Insuficiente",IF($H49="","",$H49)="Suficiente"),"o aproveitamento",""),IF(IF($I49="","",$I49)="Reduzido","o empenho",""),IF(IF($J49="","",$J49)="Reduzida","a participação",""),IF(IF($K49="","",$K49)="A melhorar","o comportamento",""),IF(IF($L49="","",$L49)="Regrediu","a evolução",""),IF(IF($M49="","",$M49)="Irregular","a assiduidade","")),", ","")))/2)))</f>
        <v/>
      </c>
      <c r="AA49" s="33" t="str">
        <f aca="false">IF(OR(IF($H49="","",$H49)&lt;&gt;"",IF($I49="","",$I49)&lt;&gt;"",IF($J49="","",$J49)&lt;&gt;"",IF($K49="","",$K49)&lt;&gt;"",IF($L49="","",$L49)&lt;&gt;"",IF($M49="","",$M49)&lt;&gt;""),IF($X49=0,INDEX(DADOS!$B:$B,(MOD(ROW()+17+0,5)+99)),IF($X49=1,CHOOSE($Y49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49&amp;INDEX(DADOS!$C:$C,(MOD(ROW()+17,3)+111)))),"")</f>
        <v/>
      </c>
      <c r="AB49" s="33" t="str">
        <f aca="false">INDEX(DADOS!$B:$B,(MOD(ROW()+19,5)+116))</f>
        <v>É ainda de referir:</v>
      </c>
      <c r="AC49" s="34" t="n">
        <f aca="false">SUBTOTAL(103,$G$8:G49)</f>
        <v>42</v>
      </c>
      <c r="AD49" s="34" t="str">
        <f aca="false">IF($G49="","",C49&amp;"|"&amp;D49&amp;"|"&amp;E49&amp;"|"&amp;$G49)</f>
        <v>10.º RB|Serviço de Vinhos|2.º Período|Tomás Oliveira</v>
      </c>
    </row>
    <row r="50" customFormat="false" ht="120" hidden="false" customHeight="true" outlineLevel="0" collapsed="false">
      <c r="B50" s="28" t="str">
        <f aca="false">IF(BASE!B4="","",BASE!B4)</f>
        <v>2026/2027</v>
      </c>
      <c r="C50" s="28" t="str">
        <f aca="false">IF(BASE!C19="","",BASE!C19)</f>
        <v>10.º RB</v>
      </c>
      <c r="D50" s="28" t="str">
        <f aca="false">IF(BASE!F20="","",BASE!F20)</f>
        <v>Serviço de Vinhos</v>
      </c>
      <c r="E50" s="28" t="s">
        <v>79</v>
      </c>
      <c r="F50" s="28" t="n">
        <v>1</v>
      </c>
      <c r="G50" s="29" t="str">
        <f aca="false">IF(BASE!$C$20="","",BASE!$C$20)</f>
        <v>Hugo Marques</v>
      </c>
      <c r="H50" s="30"/>
      <c r="I50" s="30"/>
      <c r="J50" s="30"/>
      <c r="K50" s="30"/>
      <c r="L50" s="30"/>
      <c r="M50" s="30"/>
      <c r="N50" s="31"/>
      <c r="O50" s="32" t="str">
        <f aca="false">IF($G50="","",IF(AND(NOT(OR(IF($H50="","",$H50)&lt;&gt;"",IF($I50="","",$I50)&lt;&gt;"",IF($J50="","",$J50)&lt;&gt;"",IF($K50="","",$K50)&lt;&gt;"",IF($L50="","",$L50)&lt;&gt;"",IF($M50="","",$M50)&lt;&gt;"")),IF($N50="","",$N50)=""),"— Ainda sem critérios preenchidos. —",_xlfn.TEXTJOIN(" ",TRUE(),$Q50,$T50,$W50,$AA50,IF(IF($N50="","",$N50)&lt;&gt;"",$AB50&amp;" "&amp;IF($N50="","",$N50),""))))</f>
        <v>— Ainda sem critérios preenchidos. —</v>
      </c>
      <c r="Q50" s="33" t="str">
        <f aca="false">IF(OR(IF($H50="","",$H50)&lt;&gt;"",IF($I50="","",$I50)&lt;&gt;"",IF($J50="","",$J50)&lt;&gt;"",IF($K50="","",$K50)&lt;&gt;"",IF($L50="","",$L50)&lt;&gt;"",IF($M50="","",$M50)&lt;&gt;""),INDEX(DADOS!$C:$C,(15+(MATCH(IF($H50="","(sem aproveitamento)",$H50),DADOS!$I$6:$I$11,0)-1)*3+MOD(ROW()+1,3))),"")</f>
        <v/>
      </c>
      <c r="R50" s="33" t="str">
        <f aca="false">IF(((LEN(_xlfn.TEXTJOIN(",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melhorar")),INDEX(DADOS!$C:$C,(48+MATCH(IF($K50="","",$K50),DADOS!$E$6:$E$9,0)-1)),"")))-LEN(SUBSTITUTE(_xlfn.TEXTJOIN(",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melhorar")),INDEX(DADOS!$C:$C,(48+MATCH(IF($K50="","",$K50),DADOS!$E$6:$E$9,0)-1)),"")),", ","")))/2)=0,_xlfn.TEXTJOIN(",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melhorar")),INDEX(DADOS!$C:$C,(48+MATCH(IF($K50="","",$K50),DADOS!$E$6:$E$9,0)-1)),"")),SUBSTITUTE(_xlfn.TEXTJOIN(",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melhorar")),INDEX(DADOS!$C:$C,(48+MATCH(IF($K50="","",$K50),DADOS!$E$6:$E$9,0)-1)),"")),", "," e ",((LEN(_xlfn.TEXTJOIN(",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melhorar")),INDEX(DADOS!$C:$C,(48+MATCH(IF($K50="","",$K50),DADOS!$E$6:$E$9,0)-1)),"")))-LEN(SUBSTITUTE(_xlfn.TEXTJOIN(", ",TRUE(),IF(AND(IF($I50="","",$I50)&lt;&gt;"",NOT(IF($I50="","",$I50)="Reduzido")),INDEX(DADOS!$C:$C,(36+MATCH(IF($I50="","",$I50),DADOS!$C$6:$C$9,0)-1)),""),IF(AND(IF($J50="","",$J50)&lt;&gt;"",NOT(IF($J50="","",$J50)="Reduzida")),INDEX(DADOS!$C:$C,(42+MATCH(IF($J50="","",$J50),DADOS!$D$6:$D$9,0)-1)),""),IF(AND(IF($K50="","",$K50)&lt;&gt;"",NOT(IF($K50="","",$K50)="A melhorar")),INDEX(DADOS!$C:$C,(48+MATCH(IF($K50="","",$K50),DADOS!$E$6:$E$9,0)-1)),"")),", ","")))/2)))</f>
        <v/>
      </c>
      <c r="S50" s="33" t="str">
        <f aca="false">IF(((LEN(_xlfn.TEXTJOIN(",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melhorar"),INDEX(DADOS!$C:$C,(48+MATCH(IF($K50="","",$K50),DADOS!$E$6:$E$9,0)-1)),"")))-LEN(SUBSTITUTE(_xlfn.TEXTJOIN(",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melhorar"),INDEX(DADOS!$C:$C,(48+MATCH(IF($K50="","",$K50),DADOS!$E$6:$E$9,0)-1)),"")),", ","")))/2)=0,_xlfn.TEXTJOIN(",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melhorar"),INDEX(DADOS!$C:$C,(48+MATCH(IF($K50="","",$K50),DADOS!$E$6:$E$9,0)-1)),"")),SUBSTITUTE(_xlfn.TEXTJOIN(",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melhorar"),INDEX(DADOS!$C:$C,(48+MATCH(IF($K50="","",$K50),DADOS!$E$6:$E$9,0)-1)),"")),", "," e ",((LEN(_xlfn.TEXTJOIN(",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melhorar"),INDEX(DADOS!$C:$C,(48+MATCH(IF($K50="","",$K50),DADOS!$E$6:$E$9,0)-1)),"")))-LEN(SUBSTITUTE(_xlfn.TEXTJOIN(", ",TRUE(),IF(AND(IF($I50="","",$I50)&lt;&gt;"",IF($I50="","",$I50)="Reduzido"),INDEX(DADOS!$C:$C,(36+MATCH(IF($I50="","",$I50),DADOS!$C$6:$C$9,0)-1)),""),IF(AND(IF($J50="","",$J50)&lt;&gt;"",IF($J50="","",$J50)="Reduzida"),INDEX(DADOS!$C:$C,(42+MATCH(IF($J50="","",$J50),DADOS!$D$6:$D$9,0)-1)),""),IF(AND(IF($K50="","",$K50)&lt;&gt;"",IF($K50="","",$K50)="A melhorar"),INDEX(DADOS!$C:$C,(48+MATCH(IF($K50="","",$K50),DADOS!$E$6:$E$9,0)-1)),"")),", ","")))/2)))</f>
        <v/>
      </c>
      <c r="T50" s="33" t="str">
        <f aca="false">IF(AND($R50="",$S50=""),"",IF($S50="",INDEX(DADOS!$B:$B,(MOD(ROW()+3,3)+67))&amp;$R50&amp;INDEX(DADOS!$C:$C,(MOD(ROW()+3,3)+67)),IF($R50="",INDEX(DADOS!$B:$B,(MOD(ROW()+3,3)+72))&amp;$S50&amp;INDEX(DADOS!$C:$C,(MOD(ROW()+3,3)+72)),INDEX(DADOS!$B:$B,(MOD(ROW()+3,3)+77))&amp;$R50&amp;INDEX(DADOS!$C:$C,(MOD(ROW()+3,3)+77))&amp;$S50&amp;INDEX(DADOS!$D:$D,(MOD(ROW()+3,3)+77)))))</f>
        <v/>
      </c>
      <c r="U50" s="33" t="str">
        <f aca="false">IF(((LEN(_xlfn.TEXTJOIN(",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)-LEN(SUBSTITUTE(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,", ","")))/2)=0,_xlfn.TEXTJOIN(",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,SUBSTITUTE(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,", "," e ",((LEN(_xlfn.TEXTJOIN(",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)-LEN(SUBSTITUTE(_xlfn.TEXTJOIN(", ",TRUE(),IF(AND(IF($L50="","",$L50)&lt;&gt;"",NOT(IF($L50="","",$L50)="Regrediu")),INDEX(DADOS!$C:$C,(54+MATCH(IF($L50="","",$L50),DADOS!$F$6:$F$9,0)-1)),""),IF(AND(IF($M50="","",$M50)&lt;&gt;"",NOT(IF($M50="","",$M50)="Irregular")),INDEX(DADOS!$C:$C,(60+MATCH(IF($M50="","",$M50),DADOS!$G$6:$G$9,0)-1)),"")),", ","")))/2)))</f>
        <v/>
      </c>
      <c r="V50" s="33" t="str">
        <f aca="false">IF(((LEN(_xlfn.TEXTJOIN(",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)-LEN(SUBSTITUTE(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,", ","")))/2)=0,_xlfn.TEXTJOIN(",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,SUBSTITUTE(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,", "," e ",((LEN(_xlfn.TEXTJOIN(",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)-LEN(SUBSTITUTE(_xlfn.TEXTJOIN(", ",TRUE(),IF(AND(IF($L50="","",$L50)&lt;&gt;"",IF($L50="","",$L50)="Regrediu"),INDEX(DADOS!$C:$C,(54+MATCH(IF($L50="","",$L50),DADOS!$F$6:$F$9,0)-1)),""),IF(AND(IF($M50="","",$M50)&lt;&gt;"",IF($M50="","",$M50)="Irregular"),INDEX(DADOS!$C:$C,(60+MATCH(IF($M50="","",$M50),DADOS!$G$6:$G$9,0)-1)),"")),", ","")))/2)))</f>
        <v/>
      </c>
      <c r="W50" s="33" t="str">
        <f aca="false">IF(AND($U50="",$V50=""),"",IF($V50="",INDEX(DADOS!$B:$B,(MOD(ROW()+7,3)+83))&amp;$U50&amp;INDEX(DADOS!$C:$C,(MOD(ROW()+7,3)+83)),IF($U50="",INDEX(DADOS!$B:$B,(MOD(ROW()+7,3)+88))&amp;$V50&amp;INDEX(DADOS!$C:$C,(MOD(ROW()+7,3)+88)),INDEX(DADOS!$B:$B,(MOD(ROW()+7,3)+93))&amp;$U50&amp;INDEX(DADOS!$C:$C,(MOD(ROW()+7,3)+93))&amp;$V50&amp;INDEX(DADOS!$D:$D,(MOD(ROW()+7,3)+93)))))</f>
        <v/>
      </c>
      <c r="X50" s="34" t="n">
        <f aca="false">--(OR(IF($H50="","",$H50)="Insuficiente",IF($H50="","",$H50)="Suficiente"))+--(IF($I50="","",$I50)="Reduzido")+--(IF($J50="","",$J50)="Reduzida")+--(IF($K50="","",$K50)="A melhorar")+--(IF($L50="","",$L50)="Regrediu")+--(IF($M50="","",$M50)="Irregular")</f>
        <v>0</v>
      </c>
      <c r="Y50" s="34" t="n">
        <f aca="false">IF(OR(IF($H50="","",$H50)="Insuficiente",IF($H50="","",$H50)="Suficiente"),1,IF(IF($I50="","",$I50)="Reduzido",2,IF(IF($J50="","",$J50)="Reduzida",3,IF(IF($K50="","",$K50)="A melhorar",4,IF(IF($L50="","",$L50)="Regrediu",5,IF(IF($M50="","",$M50)="Irregular",6,0))))))</f>
        <v>0</v>
      </c>
      <c r="Z50" s="33" t="str">
        <f aca="false">IF(((LEN(_xlfn.TEXTJOIN(",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assiduidade","")))-LEN(SUBSTITUTE(_xlfn.TEXTJOIN(",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assiduidade","")),", ","")))/2)=0,_xlfn.TEXTJOIN(",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assiduidade","")),SUBSTITUTE(_xlfn.TEXTJOIN(",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assiduidade","")),", "," e ",((LEN(_xlfn.TEXTJOIN(",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assiduidade","")))-LEN(SUBSTITUTE(_xlfn.TEXTJOIN(", ",TRUE(),IF(OR(IF($H50="","",$H50)="Insuficiente",IF($H50="","",$H50)="Suficiente"),"o aproveitamento",""),IF(IF($I50="","",$I50)="Reduzido","o empenho",""),IF(IF($J50="","",$J50)="Reduzida","a participação",""),IF(IF($K50="","",$K50)="A melhorar","o comportamento",""),IF(IF($L50="","",$L50)="Regrediu","a evolução",""),IF(IF($M50="","",$M50)="Irregular","a assiduidade","")),", ","")))/2)))</f>
        <v/>
      </c>
      <c r="AA50" s="33" t="str">
        <f aca="false">IF(OR(IF($H50="","",$H50)&lt;&gt;"",IF($I50="","",$I50)&lt;&gt;"",IF($J50="","",$J50)&lt;&gt;"",IF($K50="","",$K50)&lt;&gt;"",IF($L50="","",$L50)&lt;&gt;"",IF($M50="","",$M50)&lt;&gt;""),IF($X50=0,INDEX(DADOS!$B:$B,(MOD(ROW()+17+0,5)+99)),IF($X50=1,CHOOSE($Y50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50&amp;INDEX(DADOS!$C:$C,(MOD(ROW()+17,3)+111)))),"")</f>
        <v/>
      </c>
      <c r="AB50" s="33" t="str">
        <f aca="false">INDEX(DADOS!$B:$B,(MOD(ROW()+19,5)+116))</f>
        <v>Destaca-se igualmente:</v>
      </c>
      <c r="AC50" s="34" t="n">
        <f aca="false">SUBTOTAL(103,$G$8:G50)</f>
        <v>43</v>
      </c>
      <c r="AD50" s="34" t="str">
        <f aca="false">IF($G50="","",C50&amp;"|"&amp;D50&amp;"|"&amp;E50&amp;"|"&amp;$G50)</f>
        <v>10.º RB|Serviço de Vinhos|3.º Período|Hugo Marques</v>
      </c>
    </row>
    <row r="51" customFormat="false" ht="120" hidden="false" customHeight="true" outlineLevel="0" collapsed="false">
      <c r="B51" s="28" t="str">
        <f aca="false">IF(BASE!B4="","",BASE!B4)</f>
        <v>2026/2027</v>
      </c>
      <c r="C51" s="28" t="str">
        <f aca="false">IF(BASE!C19="","",BASE!C19)</f>
        <v>10.º RB</v>
      </c>
      <c r="D51" s="28" t="str">
        <f aca="false">IF(BASE!F20="","",BASE!F20)</f>
        <v>Serviço de Vinhos</v>
      </c>
      <c r="E51" s="28" t="s">
        <v>79</v>
      </c>
      <c r="F51" s="28" t="n">
        <v>2</v>
      </c>
      <c r="G51" s="29" t="str">
        <f aca="false">IF(BASE!$C$21="","",BASE!$C$21)</f>
        <v>Rita Antunes</v>
      </c>
      <c r="H51" s="30"/>
      <c r="I51" s="30"/>
      <c r="J51" s="30"/>
      <c r="K51" s="30"/>
      <c r="L51" s="30"/>
      <c r="M51" s="30"/>
      <c r="N51" s="31"/>
      <c r="O51" s="32" t="str">
        <f aca="false">IF($G51="","",IF(AND(NOT(OR(IF($H51="","",$H51)&lt;&gt;"",IF($I51="","",$I51)&lt;&gt;"",IF($J51="","",$J51)&lt;&gt;"",IF($K51="","",$K51)&lt;&gt;"",IF($L51="","",$L51)&lt;&gt;"",IF($M51="","",$M51)&lt;&gt;"")),IF($N51="","",$N51)=""),"— Ainda sem critérios preenchidos. —",_xlfn.TEXTJOIN(" ",TRUE(),$Q51,$T51,$W51,$AA51,IF(IF($N51="","",$N51)&lt;&gt;"",$AB51&amp;" "&amp;IF($N51="","",$N51),""))))</f>
        <v>— Ainda sem critérios preenchidos. —</v>
      </c>
      <c r="Q51" s="33" t="str">
        <f aca="false">IF(OR(IF($H51="","",$H51)&lt;&gt;"",IF($I51="","",$I51)&lt;&gt;"",IF($J51="","",$J51)&lt;&gt;"",IF($K51="","",$K51)&lt;&gt;"",IF($L51="","",$L51)&lt;&gt;"",IF($M51="","",$M51)&lt;&gt;""),INDEX(DADOS!$C:$C,(15+(MATCH(IF($H51="","(sem aproveitamento)",$H51),DADOS!$I$6:$I$11,0)-1)*3+MOD(ROW()+1,3))),"")</f>
        <v/>
      </c>
      <c r="R51" s="33" t="str">
        <f aca="false">IF(((LEN(_xlfn.TEXTJOIN(",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melhorar")),INDEX(DADOS!$C:$C,(48+MATCH(IF($K51="","",$K51),DADOS!$E$6:$E$9,0)-1)),"")))-LEN(SUBSTITUTE(_xlfn.TEXTJOIN(",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melhorar")),INDEX(DADOS!$C:$C,(48+MATCH(IF($K51="","",$K51),DADOS!$E$6:$E$9,0)-1)),"")),", ","")))/2)=0,_xlfn.TEXTJOIN(",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melhorar")),INDEX(DADOS!$C:$C,(48+MATCH(IF($K51="","",$K51),DADOS!$E$6:$E$9,0)-1)),"")),SUBSTITUTE(_xlfn.TEXTJOIN(",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melhorar")),INDEX(DADOS!$C:$C,(48+MATCH(IF($K51="","",$K51),DADOS!$E$6:$E$9,0)-1)),"")),", "," e ",((LEN(_xlfn.TEXTJOIN(",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melhorar")),INDEX(DADOS!$C:$C,(48+MATCH(IF($K51="","",$K51),DADOS!$E$6:$E$9,0)-1)),"")))-LEN(SUBSTITUTE(_xlfn.TEXTJOIN(", ",TRUE(),IF(AND(IF($I51="","",$I51)&lt;&gt;"",NOT(IF($I51="","",$I51)="Reduzido")),INDEX(DADOS!$C:$C,(36+MATCH(IF($I51="","",$I51),DADOS!$C$6:$C$9,0)-1)),""),IF(AND(IF($J51="","",$J51)&lt;&gt;"",NOT(IF($J51="","",$J51)="Reduzida")),INDEX(DADOS!$C:$C,(42+MATCH(IF($J51="","",$J51),DADOS!$D$6:$D$9,0)-1)),""),IF(AND(IF($K51="","",$K51)&lt;&gt;"",NOT(IF($K51="","",$K51)="A melhorar")),INDEX(DADOS!$C:$C,(48+MATCH(IF($K51="","",$K51),DADOS!$E$6:$E$9,0)-1)),"")),", ","")))/2)))</f>
        <v/>
      </c>
      <c r="S51" s="33" t="str">
        <f aca="false">IF(((LEN(_xlfn.TEXTJOIN(",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melhorar"),INDEX(DADOS!$C:$C,(48+MATCH(IF($K51="","",$K51),DADOS!$E$6:$E$9,0)-1)),"")))-LEN(SUBSTITUTE(_xlfn.TEXTJOIN(",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melhorar"),INDEX(DADOS!$C:$C,(48+MATCH(IF($K51="","",$K51),DADOS!$E$6:$E$9,0)-1)),"")),", ","")))/2)=0,_xlfn.TEXTJOIN(",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melhorar"),INDEX(DADOS!$C:$C,(48+MATCH(IF($K51="","",$K51),DADOS!$E$6:$E$9,0)-1)),"")),SUBSTITUTE(_xlfn.TEXTJOIN(",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melhorar"),INDEX(DADOS!$C:$C,(48+MATCH(IF($K51="","",$K51),DADOS!$E$6:$E$9,0)-1)),"")),", "," e ",((LEN(_xlfn.TEXTJOIN(",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melhorar"),INDEX(DADOS!$C:$C,(48+MATCH(IF($K51="","",$K51),DADOS!$E$6:$E$9,0)-1)),"")))-LEN(SUBSTITUTE(_xlfn.TEXTJOIN(", ",TRUE(),IF(AND(IF($I51="","",$I51)&lt;&gt;"",IF($I51="","",$I51)="Reduzido"),INDEX(DADOS!$C:$C,(36+MATCH(IF($I51="","",$I51),DADOS!$C$6:$C$9,0)-1)),""),IF(AND(IF($J51="","",$J51)&lt;&gt;"",IF($J51="","",$J51)="Reduzida"),INDEX(DADOS!$C:$C,(42+MATCH(IF($J51="","",$J51),DADOS!$D$6:$D$9,0)-1)),""),IF(AND(IF($K51="","",$K51)&lt;&gt;"",IF($K51="","",$K51)="A melhorar"),INDEX(DADOS!$C:$C,(48+MATCH(IF($K51="","",$K51),DADOS!$E$6:$E$9,0)-1)),"")),", ","")))/2)))</f>
        <v/>
      </c>
      <c r="T51" s="33" t="str">
        <f aca="false">IF(AND($R51="",$S51=""),"",IF($S51="",INDEX(DADOS!$B:$B,(MOD(ROW()+3,3)+67))&amp;$R51&amp;INDEX(DADOS!$C:$C,(MOD(ROW()+3,3)+67)),IF($R51="",INDEX(DADOS!$B:$B,(MOD(ROW()+3,3)+72))&amp;$S51&amp;INDEX(DADOS!$C:$C,(MOD(ROW()+3,3)+72)),INDEX(DADOS!$B:$B,(MOD(ROW()+3,3)+77))&amp;$R51&amp;INDEX(DADOS!$C:$C,(MOD(ROW()+3,3)+77))&amp;$S51&amp;INDEX(DADOS!$D:$D,(MOD(ROW()+3,3)+77)))))</f>
        <v/>
      </c>
      <c r="U51" s="33" t="str">
        <f aca="false">IF(((LEN(_xlfn.TEXTJOIN(",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)-LEN(SUBSTITUTE(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,", ","")))/2)=0,_xlfn.TEXTJOIN(",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,SUBSTITUTE(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,", "," e ",((LEN(_xlfn.TEXTJOIN(",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)-LEN(SUBSTITUTE(_xlfn.TEXTJOIN(", ",TRUE(),IF(AND(IF($L51="","",$L51)&lt;&gt;"",NOT(IF($L51="","",$L51)="Regrediu")),INDEX(DADOS!$C:$C,(54+MATCH(IF($L51="","",$L51),DADOS!$F$6:$F$9,0)-1)),""),IF(AND(IF($M51="","",$M51)&lt;&gt;"",NOT(IF($M51="","",$M51)="Irregular")),INDEX(DADOS!$C:$C,(60+MATCH(IF($M51="","",$M51),DADOS!$G$6:$G$9,0)-1)),"")),", ","")))/2)))</f>
        <v/>
      </c>
      <c r="V51" s="33" t="str">
        <f aca="false">IF(((LEN(_xlfn.TEXTJOIN(",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)-LEN(SUBSTITUTE(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,", ","")))/2)=0,_xlfn.TEXTJOIN(",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,SUBSTITUTE(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,", "," e ",((LEN(_xlfn.TEXTJOIN(",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)-LEN(SUBSTITUTE(_xlfn.TEXTJOIN(", ",TRUE(),IF(AND(IF($L51="","",$L51)&lt;&gt;"",IF($L51="","",$L51)="Regrediu"),INDEX(DADOS!$C:$C,(54+MATCH(IF($L51="","",$L51),DADOS!$F$6:$F$9,0)-1)),""),IF(AND(IF($M51="","",$M51)&lt;&gt;"",IF($M51="","",$M51)="Irregular"),INDEX(DADOS!$C:$C,(60+MATCH(IF($M51="","",$M51),DADOS!$G$6:$G$9,0)-1)),"")),", ","")))/2)))</f>
        <v/>
      </c>
      <c r="W51" s="33" t="str">
        <f aca="false">IF(AND($U51="",$V51=""),"",IF($V51="",INDEX(DADOS!$B:$B,(MOD(ROW()+7,3)+83))&amp;$U51&amp;INDEX(DADOS!$C:$C,(MOD(ROW()+7,3)+83)),IF($U51="",INDEX(DADOS!$B:$B,(MOD(ROW()+7,3)+88))&amp;$V51&amp;INDEX(DADOS!$C:$C,(MOD(ROW()+7,3)+88)),INDEX(DADOS!$B:$B,(MOD(ROW()+7,3)+93))&amp;$U51&amp;INDEX(DADOS!$C:$C,(MOD(ROW()+7,3)+93))&amp;$V51&amp;INDEX(DADOS!$D:$D,(MOD(ROW()+7,3)+93)))))</f>
        <v/>
      </c>
      <c r="X51" s="34" t="n">
        <f aca="false">--(OR(IF($H51="","",$H51)="Insuficiente",IF($H51="","",$H51)="Suficiente"))+--(IF($I51="","",$I51)="Reduzido")+--(IF($J51="","",$J51)="Reduzida")+--(IF($K51="","",$K51)="A melhorar")+--(IF($L51="","",$L51)="Regrediu")+--(IF($M51="","",$M51)="Irregular")</f>
        <v>0</v>
      </c>
      <c r="Y51" s="34" t="n">
        <f aca="false">IF(OR(IF($H51="","",$H51)="Insuficiente",IF($H51="","",$H51)="Suficiente"),1,IF(IF($I51="","",$I51)="Reduzido",2,IF(IF($J51="","",$J51)="Reduzida",3,IF(IF($K51="","",$K51)="A melhorar",4,IF(IF($L51="","",$L51)="Regrediu",5,IF(IF($M51="","",$M51)="Irregular",6,0))))))</f>
        <v>0</v>
      </c>
      <c r="Z51" s="33" t="str">
        <f aca="false">IF(((LEN(_xlfn.TEXTJOIN(",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assiduidade","")))-LEN(SUBSTITUTE(_xlfn.TEXTJOIN(",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assiduidade","")),", ","")))/2)=0,_xlfn.TEXTJOIN(",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assiduidade","")),SUBSTITUTE(_xlfn.TEXTJOIN(",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assiduidade","")),", "," e ",((LEN(_xlfn.TEXTJOIN(",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assiduidade","")))-LEN(SUBSTITUTE(_xlfn.TEXTJOIN(", ",TRUE(),IF(OR(IF($H51="","",$H51)="Insuficiente",IF($H51="","",$H51)="Suficiente"),"o aproveitamento",""),IF(IF($I51="","",$I51)="Reduzido","o empenho",""),IF(IF($J51="","",$J51)="Reduzida","a participação",""),IF(IF($K51="","",$K51)="A melhorar","o comportamento",""),IF(IF($L51="","",$L51)="Regrediu","a evolução",""),IF(IF($M51="","",$M51)="Irregular","a assiduidade","")),", ","")))/2)))</f>
        <v/>
      </c>
      <c r="AA51" s="33" t="str">
        <f aca="false">IF(OR(IF($H51="","",$H51)&lt;&gt;"",IF($I51="","",$I51)&lt;&gt;"",IF($J51="","",$J51)&lt;&gt;"",IF($K51="","",$K51)&lt;&gt;"",IF($L51="","",$L51)&lt;&gt;"",IF($M51="","",$M51)&lt;&gt;""),IF($X51=0,INDEX(DADOS!$B:$B,(MOD(ROW()+17+0,5)+99)),IF($X51=1,CHOOSE($Y51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51&amp;INDEX(DADOS!$C:$C,(MOD(ROW()+17,3)+111)))),"")</f>
        <v/>
      </c>
      <c r="AB51" s="33" t="str">
        <f aca="false">INDEX(DADOS!$B:$B,(MOD(ROW()+19,5)+116))</f>
        <v>Importa ainda destacar:</v>
      </c>
      <c r="AC51" s="34" t="n">
        <f aca="false">SUBTOTAL(103,$G$8:G51)</f>
        <v>44</v>
      </c>
      <c r="AD51" s="34" t="str">
        <f aca="false">IF($G51="","",C51&amp;"|"&amp;D51&amp;"|"&amp;E51&amp;"|"&amp;$G51)</f>
        <v>10.º RB|Serviço de Vinhos|3.º Período|Rita Antunes</v>
      </c>
    </row>
    <row r="52" customFormat="false" ht="120" hidden="false" customHeight="true" outlineLevel="0" collapsed="false">
      <c r="B52" s="28" t="str">
        <f aca="false">IF(BASE!B4="","",BASE!B4)</f>
        <v>2026/2027</v>
      </c>
      <c r="C52" s="28" t="str">
        <f aca="false">IF(BASE!C19="","",BASE!C19)</f>
        <v>10.º RB</v>
      </c>
      <c r="D52" s="28" t="str">
        <f aca="false">IF(BASE!F20="","",BASE!F20)</f>
        <v>Serviço de Vinhos</v>
      </c>
      <c r="E52" s="28" t="s">
        <v>79</v>
      </c>
      <c r="F52" s="28" t="n">
        <v>3</v>
      </c>
      <c r="G52" s="29" t="str">
        <f aca="false">IF(BASE!$C$22="","",BASE!$C$22)</f>
        <v>Tomás Oliveira</v>
      </c>
      <c r="H52" s="30"/>
      <c r="I52" s="30"/>
      <c r="J52" s="30"/>
      <c r="K52" s="30"/>
      <c r="L52" s="30"/>
      <c r="M52" s="30"/>
      <c r="N52" s="31"/>
      <c r="O52" s="32" t="str">
        <f aca="false">IF($G52="","",IF(AND(NOT(OR(IF($H52="","",$H52)&lt;&gt;"",IF($I52="","",$I52)&lt;&gt;"",IF($J52="","",$J52)&lt;&gt;"",IF($K52="","",$K52)&lt;&gt;"",IF($L52="","",$L52)&lt;&gt;"",IF($M52="","",$M52)&lt;&gt;"")),IF($N52="","",$N52)=""),"— Ainda sem critérios preenchidos. —",_xlfn.TEXTJOIN(" ",TRUE(),$Q52,$T52,$W52,$AA52,IF(IF($N52="","",$N52)&lt;&gt;"",$AB52&amp;" "&amp;IF($N52="","",$N52),""))))</f>
        <v>— Ainda sem critérios preenchidos. —</v>
      </c>
      <c r="Q52" s="33" t="str">
        <f aca="false">IF(OR(IF($H52="","",$H52)&lt;&gt;"",IF($I52="","",$I52)&lt;&gt;"",IF($J52="","",$J52)&lt;&gt;"",IF($K52="","",$K52)&lt;&gt;"",IF($L52="","",$L52)&lt;&gt;"",IF($M52="","",$M52)&lt;&gt;""),INDEX(DADOS!$C:$C,(15+(MATCH(IF($H52="","(sem aproveitamento)",$H52),DADOS!$I$6:$I$11,0)-1)*3+MOD(ROW()+1,3))),"")</f>
        <v/>
      </c>
      <c r="R52" s="33" t="str">
        <f aca="false">IF(((LEN(_xlfn.TEXTJOIN(",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melhorar")),INDEX(DADOS!$C:$C,(48+MATCH(IF($K52="","",$K52),DADOS!$E$6:$E$9,0)-1)),"")))-LEN(SUBSTITUTE(_xlfn.TEXTJOIN(",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melhorar")),INDEX(DADOS!$C:$C,(48+MATCH(IF($K52="","",$K52),DADOS!$E$6:$E$9,0)-1)),"")),", ","")))/2)=0,_xlfn.TEXTJOIN(",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melhorar")),INDEX(DADOS!$C:$C,(48+MATCH(IF($K52="","",$K52),DADOS!$E$6:$E$9,0)-1)),"")),SUBSTITUTE(_xlfn.TEXTJOIN(",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melhorar")),INDEX(DADOS!$C:$C,(48+MATCH(IF($K52="","",$K52),DADOS!$E$6:$E$9,0)-1)),"")),", "," e ",((LEN(_xlfn.TEXTJOIN(",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melhorar")),INDEX(DADOS!$C:$C,(48+MATCH(IF($K52="","",$K52),DADOS!$E$6:$E$9,0)-1)),"")))-LEN(SUBSTITUTE(_xlfn.TEXTJOIN(", ",TRUE(),IF(AND(IF($I52="","",$I52)&lt;&gt;"",NOT(IF($I52="","",$I52)="Reduzido")),INDEX(DADOS!$C:$C,(36+MATCH(IF($I52="","",$I52),DADOS!$C$6:$C$9,0)-1)),""),IF(AND(IF($J52="","",$J52)&lt;&gt;"",NOT(IF($J52="","",$J52)="Reduzida")),INDEX(DADOS!$C:$C,(42+MATCH(IF($J52="","",$J52),DADOS!$D$6:$D$9,0)-1)),""),IF(AND(IF($K52="","",$K52)&lt;&gt;"",NOT(IF($K52="","",$K52)="A melhorar")),INDEX(DADOS!$C:$C,(48+MATCH(IF($K52="","",$K52),DADOS!$E$6:$E$9,0)-1)),"")),", ","")))/2)))</f>
        <v/>
      </c>
      <c r="S52" s="33" t="str">
        <f aca="false">IF(((LEN(_xlfn.TEXTJOIN(",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melhorar"),INDEX(DADOS!$C:$C,(48+MATCH(IF($K52="","",$K52),DADOS!$E$6:$E$9,0)-1)),"")))-LEN(SUBSTITUTE(_xlfn.TEXTJOIN(",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melhorar"),INDEX(DADOS!$C:$C,(48+MATCH(IF($K52="","",$K52),DADOS!$E$6:$E$9,0)-1)),"")),", ","")))/2)=0,_xlfn.TEXTJOIN(",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melhorar"),INDEX(DADOS!$C:$C,(48+MATCH(IF($K52="","",$K52),DADOS!$E$6:$E$9,0)-1)),"")),SUBSTITUTE(_xlfn.TEXTJOIN(",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melhorar"),INDEX(DADOS!$C:$C,(48+MATCH(IF($K52="","",$K52),DADOS!$E$6:$E$9,0)-1)),"")),", "," e ",((LEN(_xlfn.TEXTJOIN(",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melhorar"),INDEX(DADOS!$C:$C,(48+MATCH(IF($K52="","",$K52),DADOS!$E$6:$E$9,0)-1)),"")))-LEN(SUBSTITUTE(_xlfn.TEXTJOIN(", ",TRUE(),IF(AND(IF($I52="","",$I52)&lt;&gt;"",IF($I52="","",$I52)="Reduzido"),INDEX(DADOS!$C:$C,(36+MATCH(IF($I52="","",$I52),DADOS!$C$6:$C$9,0)-1)),""),IF(AND(IF($J52="","",$J52)&lt;&gt;"",IF($J52="","",$J52)="Reduzida"),INDEX(DADOS!$C:$C,(42+MATCH(IF($J52="","",$J52),DADOS!$D$6:$D$9,0)-1)),""),IF(AND(IF($K52="","",$K52)&lt;&gt;"",IF($K52="","",$K52)="A melhorar"),INDEX(DADOS!$C:$C,(48+MATCH(IF($K52="","",$K52),DADOS!$E$6:$E$9,0)-1)),"")),", ","")))/2)))</f>
        <v/>
      </c>
      <c r="T52" s="33" t="str">
        <f aca="false">IF(AND($R52="",$S52=""),"",IF($S52="",INDEX(DADOS!$B:$B,(MOD(ROW()+3,3)+67))&amp;$R52&amp;INDEX(DADOS!$C:$C,(MOD(ROW()+3,3)+67)),IF($R52="",INDEX(DADOS!$B:$B,(MOD(ROW()+3,3)+72))&amp;$S52&amp;INDEX(DADOS!$C:$C,(MOD(ROW()+3,3)+72)),INDEX(DADOS!$B:$B,(MOD(ROW()+3,3)+77))&amp;$R52&amp;INDEX(DADOS!$C:$C,(MOD(ROW()+3,3)+77))&amp;$S52&amp;INDEX(DADOS!$D:$D,(MOD(ROW()+3,3)+77)))))</f>
        <v/>
      </c>
      <c r="U52" s="33" t="str">
        <f aca="false">IF(((LEN(_xlfn.TEXTJOIN(",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)-LEN(SUBSTITUTE(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,", ","")))/2)=0,_xlfn.TEXTJOIN(",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,SUBSTITUTE(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,", "," e ",((LEN(_xlfn.TEXTJOIN(",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)-LEN(SUBSTITUTE(_xlfn.TEXTJOIN(", ",TRUE(),IF(AND(IF($L52="","",$L52)&lt;&gt;"",NOT(IF($L52="","",$L52)="Regrediu")),INDEX(DADOS!$C:$C,(54+MATCH(IF($L52="","",$L52),DADOS!$F$6:$F$9,0)-1)),""),IF(AND(IF($M52="","",$M52)&lt;&gt;"",NOT(IF($M52="","",$M52)="Irregular")),INDEX(DADOS!$C:$C,(60+MATCH(IF($M52="","",$M52),DADOS!$G$6:$G$9,0)-1)),"")),", ","")))/2)))</f>
        <v/>
      </c>
      <c r="V52" s="33" t="str">
        <f aca="false">IF(((LEN(_xlfn.TEXTJOIN(",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)-LEN(SUBSTITUTE(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,", ","")))/2)=0,_xlfn.TEXTJOIN(",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,SUBSTITUTE(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,", "," e ",((LEN(_xlfn.TEXTJOIN(",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)-LEN(SUBSTITUTE(_xlfn.TEXTJOIN(", ",TRUE(),IF(AND(IF($L52="","",$L52)&lt;&gt;"",IF($L52="","",$L52)="Regrediu"),INDEX(DADOS!$C:$C,(54+MATCH(IF($L52="","",$L52),DADOS!$F$6:$F$9,0)-1)),""),IF(AND(IF($M52="","",$M52)&lt;&gt;"",IF($M52="","",$M52)="Irregular"),INDEX(DADOS!$C:$C,(60+MATCH(IF($M52="","",$M52),DADOS!$G$6:$G$9,0)-1)),"")),", ","")))/2)))</f>
        <v/>
      </c>
      <c r="W52" s="33" t="str">
        <f aca="false">IF(AND($U52="",$V52=""),"",IF($V52="",INDEX(DADOS!$B:$B,(MOD(ROW()+7,3)+83))&amp;$U52&amp;INDEX(DADOS!$C:$C,(MOD(ROW()+7,3)+83)),IF($U52="",INDEX(DADOS!$B:$B,(MOD(ROW()+7,3)+88))&amp;$V52&amp;INDEX(DADOS!$C:$C,(MOD(ROW()+7,3)+88)),INDEX(DADOS!$B:$B,(MOD(ROW()+7,3)+93))&amp;$U52&amp;INDEX(DADOS!$C:$C,(MOD(ROW()+7,3)+93))&amp;$V52&amp;INDEX(DADOS!$D:$D,(MOD(ROW()+7,3)+93)))))</f>
        <v/>
      </c>
      <c r="X52" s="34" t="n">
        <f aca="false">--(OR(IF($H52="","",$H52)="Insuficiente",IF($H52="","",$H52)="Suficiente"))+--(IF($I52="","",$I52)="Reduzido")+--(IF($J52="","",$J52)="Reduzida")+--(IF($K52="","",$K52)="A melhorar")+--(IF($L52="","",$L52)="Regrediu")+--(IF($M52="","",$M52)="Irregular")</f>
        <v>0</v>
      </c>
      <c r="Y52" s="34" t="n">
        <f aca="false">IF(OR(IF($H52="","",$H52)="Insuficiente",IF($H52="","",$H52)="Suficiente"),1,IF(IF($I52="","",$I52)="Reduzido",2,IF(IF($J52="","",$J52)="Reduzida",3,IF(IF($K52="","",$K52)="A melhorar",4,IF(IF($L52="","",$L52)="Regrediu",5,IF(IF($M52="","",$M52)="Irregular",6,0))))))</f>
        <v>0</v>
      </c>
      <c r="Z52" s="33" t="str">
        <f aca="false">IF(((LEN(_xlfn.TEXTJOIN(",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assiduidade","")))-LEN(SUBSTITUTE(_xlfn.TEXTJOIN(",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assiduidade","")),", ","")))/2)=0,_xlfn.TEXTJOIN(",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assiduidade","")),SUBSTITUTE(_xlfn.TEXTJOIN(",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assiduidade","")),", "," e ",((LEN(_xlfn.TEXTJOIN(",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assiduidade","")))-LEN(SUBSTITUTE(_xlfn.TEXTJOIN(", ",TRUE(),IF(OR(IF($H52="","",$H52)="Insuficiente",IF($H52="","",$H52)="Suficiente"),"o aproveitamento",""),IF(IF($I52="","",$I52)="Reduzido","o empenho",""),IF(IF($J52="","",$J52)="Reduzida","a participação",""),IF(IF($K52="","",$K52)="A melhorar","o comportamento",""),IF(IF($L52="","",$L52)="Regrediu","a evolução",""),IF(IF($M52="","",$M52)="Irregular","a assiduidade","")),", ","")))/2)))</f>
        <v/>
      </c>
      <c r="AA52" s="33" t="str">
        <f aca="false">IF(OR(IF($H52="","",$H52)&lt;&gt;"",IF($I52="","",$I52)&lt;&gt;"",IF($J52="","",$J52)&lt;&gt;"",IF($K52="","",$K52)&lt;&gt;"",IF($L52="","",$L52)&lt;&gt;"",IF($M52="","",$M52)&lt;&gt;""),IF($X52=0,INDEX(DADOS!$B:$B,(MOD(ROW()+17+0,5)+99)),IF($X52=1,CHOOSE($Y52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52&amp;INDEX(DADOS!$C:$C,(MOD(ROW()+17,3)+111)))),"")</f>
        <v/>
      </c>
      <c r="AB52" s="33" t="str">
        <f aca="false">INDEX(DADOS!$B:$B,(MOD(ROW()+19,5)+116))</f>
        <v>De salientar também:</v>
      </c>
      <c r="AC52" s="34" t="n">
        <f aca="false">SUBTOTAL(103,$G$8:G52)</f>
        <v>45</v>
      </c>
      <c r="AD52" s="34" t="str">
        <f aca="false">IF($G52="","",C52&amp;"|"&amp;D52&amp;"|"&amp;E52&amp;"|"&amp;$G52)</f>
        <v>10.º RB|Serviço de Vinhos|3.º Período|Tomás Oliveira</v>
      </c>
    </row>
    <row r="53" customFormat="false" ht="120" hidden="false" customHeight="true" outlineLevel="0" collapsed="false">
      <c r="B53" s="28" t="str">
        <f aca="false">IF(BASE!B4="","",BASE!B4)</f>
        <v>2026/2027</v>
      </c>
      <c r="C53" s="28" t="str">
        <f aca="false">IF(BASE!C19="","",BASE!C19)</f>
        <v>10.º RB</v>
      </c>
      <c r="D53" s="28" t="str">
        <f aca="false">IF(BASE!F21="","",BASE!F21)</f>
        <v>Serviço de Bar</v>
      </c>
      <c r="E53" s="28" t="s">
        <v>66</v>
      </c>
      <c r="F53" s="28" t="n">
        <v>1</v>
      </c>
      <c r="G53" s="29" t="str">
        <f aca="false">IF(BASE!$C$20="","",BASE!$C$20)</f>
        <v>Hugo Marques</v>
      </c>
      <c r="H53" s="30"/>
      <c r="I53" s="30" t="s">
        <v>71</v>
      </c>
      <c r="J53" s="30" t="s">
        <v>71</v>
      </c>
      <c r="K53" s="30" t="s">
        <v>72</v>
      </c>
      <c r="L53" s="30"/>
      <c r="M53" s="30"/>
      <c r="N53" s="31"/>
      <c r="O53" s="32" t="str">
        <f aca="false">IF($G53="","",IF(AND(NOT(OR(IF($H53="","",$H53)&lt;&gt;"",IF($I53="","",$I53)&lt;&gt;"",IF($J53="","",$J53)&lt;&gt;"",IF($K53="","",$K53)&lt;&gt;"",IF($L53="","",$L53)&lt;&gt;"",IF($M53="","",$M53)&lt;&gt;"")),IF($N53="","",$N53)=""),"— Ainda sem critérios preenchidos. —",_xlfn.TEXTJOIN(" ",TRUE(),$Q53,$T53,$W53,$AA53,IF(IF($N53="","",$N53)&lt;&gt;"",$AB53&amp;" "&amp;IF($N53="","",$N53),""))))</f>
        <v>O aluno foi avaliado ao longo do período nos critérios que se seguem. Destacou-se ainda por revelar um empenho suficiente, uma participação satisfatória e um comportamento adequado ao longo do período. Deve continuar a manter esta atitude.</v>
      </c>
      <c r="Q53" s="33" t="str">
        <f aca="false">IF(OR(IF($H53="","",$H53)&lt;&gt;"",IF($I53="","",$I53)&lt;&gt;"",IF($J53="","",$J53)&lt;&gt;"",IF($K53="","",$K53)&lt;&gt;"",IF($L53="","",$L53)&lt;&gt;"",IF($M53="","",$M53)&lt;&gt;""),INDEX(DADOS!$C:$C,(15+(MATCH(IF($H53="","(sem aproveitamento)",$H53),DADOS!$I$6:$I$11,0)-1)*3+MOD(ROW()+1,3))),"")</f>
        <v>O aluno foi avaliado ao longo do período nos critérios que se seguem.</v>
      </c>
      <c r="R53" s="33" t="str">
        <f aca="false">IF(((LEN(_xlfn.TEXTJOIN(",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melhorar")),INDEX(DADOS!$C:$C,(48+MATCH(IF($K53="","",$K53),DADOS!$E$6:$E$9,0)-1)),"")))-LEN(SUBSTITUTE(_xlfn.TEXTJOIN(",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melhorar")),INDEX(DADOS!$C:$C,(48+MATCH(IF($K53="","",$K53),DADOS!$E$6:$E$9,0)-1)),"")),", ","")))/2)=0,_xlfn.TEXTJOIN(",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melhorar")),INDEX(DADOS!$C:$C,(48+MATCH(IF($K53="","",$K53),DADOS!$E$6:$E$9,0)-1)),"")),SUBSTITUTE(_xlfn.TEXTJOIN(",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melhorar")),INDEX(DADOS!$C:$C,(48+MATCH(IF($K53="","",$K53),DADOS!$E$6:$E$9,0)-1)),"")),", "," e ",((LEN(_xlfn.TEXTJOIN(",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melhorar")),INDEX(DADOS!$C:$C,(48+MATCH(IF($K53="","",$K53),DADOS!$E$6:$E$9,0)-1)),"")))-LEN(SUBSTITUTE(_xlfn.TEXTJOIN(", ",TRUE(),IF(AND(IF($I53="","",$I53)&lt;&gt;"",NOT(IF($I53="","",$I53)="Reduzido")),INDEX(DADOS!$C:$C,(36+MATCH(IF($I53="","",$I53),DADOS!$C$6:$C$9,0)-1)),""),IF(AND(IF($J53="","",$J53)&lt;&gt;"",NOT(IF($J53="","",$J53)="Reduzida")),INDEX(DADOS!$C:$C,(42+MATCH(IF($J53="","",$J53),DADOS!$D$6:$D$9,0)-1)),""),IF(AND(IF($K53="","",$K53)&lt;&gt;"",NOT(IF($K53="","",$K53)="A melhorar")),INDEX(DADOS!$C:$C,(48+MATCH(IF($K53="","",$K53),DADOS!$E$6:$E$9,0)-1)),"")),", ","")))/2)))</f>
        <v>um empenho suficiente, uma participação satisfatória e um comportamento adequado</v>
      </c>
      <c r="S53" s="33" t="str">
        <f aca="false">IF(((LEN(_xlfn.TEXTJOIN(",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melhorar"),INDEX(DADOS!$C:$C,(48+MATCH(IF($K53="","",$K53),DADOS!$E$6:$E$9,0)-1)),"")))-LEN(SUBSTITUTE(_xlfn.TEXTJOIN(",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melhorar"),INDEX(DADOS!$C:$C,(48+MATCH(IF($K53="","",$K53),DADOS!$E$6:$E$9,0)-1)),"")),", ","")))/2)=0,_xlfn.TEXTJOIN(",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melhorar"),INDEX(DADOS!$C:$C,(48+MATCH(IF($K53="","",$K53),DADOS!$E$6:$E$9,0)-1)),"")),SUBSTITUTE(_xlfn.TEXTJOIN(",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melhorar"),INDEX(DADOS!$C:$C,(48+MATCH(IF($K53="","",$K53),DADOS!$E$6:$E$9,0)-1)),"")),", "," e ",((LEN(_xlfn.TEXTJOIN(",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melhorar"),INDEX(DADOS!$C:$C,(48+MATCH(IF($K53="","",$K53),DADOS!$E$6:$E$9,0)-1)),"")))-LEN(SUBSTITUTE(_xlfn.TEXTJOIN(", ",TRUE(),IF(AND(IF($I53="","",$I53)&lt;&gt;"",IF($I53="","",$I53)="Reduzido"),INDEX(DADOS!$C:$C,(36+MATCH(IF($I53="","",$I53),DADOS!$C$6:$C$9,0)-1)),""),IF(AND(IF($J53="","",$J53)&lt;&gt;"",IF($J53="","",$J53)="Reduzida"),INDEX(DADOS!$C:$C,(42+MATCH(IF($J53="","",$J53),DADOS!$D$6:$D$9,0)-1)),""),IF(AND(IF($K53="","",$K53)&lt;&gt;"",IF($K53="","",$K53)="A melhorar"),INDEX(DADOS!$C:$C,(48+MATCH(IF($K53="","",$K53),DADOS!$E$6:$E$9,0)-1)),"")),", ","")))/2)))</f>
        <v/>
      </c>
      <c r="T53" s="33" t="str">
        <f aca="false">IF(AND($R53="",$S53=""),"",IF($S53="",INDEX(DADOS!$B:$B,(MOD(ROW()+3,3)+67))&amp;$R53&amp;INDEX(DADOS!$C:$C,(MOD(ROW()+3,3)+67)),IF($R53="",INDEX(DADOS!$B:$B,(MOD(ROW()+3,3)+72))&amp;$S53&amp;INDEX(DADOS!$C:$C,(MOD(ROW()+3,3)+72)),INDEX(DADOS!$B:$B,(MOD(ROW()+3,3)+77))&amp;$R53&amp;INDEX(DADOS!$C:$C,(MOD(ROW()+3,3)+77))&amp;$S53&amp;INDEX(DADOS!$D:$D,(MOD(ROW()+3,3)+77)))))</f>
        <v>Destacou-se ainda por revelar um empenho suficiente, uma participação satisfatória e um comportamento adequado ao longo do período.</v>
      </c>
      <c r="U53" s="33" t="str">
        <f aca="false">IF(((LEN(_xlfn.TEXTJOIN(",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)-LEN(SUBSTITUTE(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,", ","")))/2)=0,_xlfn.TEXTJOIN(",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,SUBSTITUTE(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,", "," e ",((LEN(_xlfn.TEXTJOIN(",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)-LEN(SUBSTITUTE(_xlfn.TEXTJOIN(", ",TRUE(),IF(AND(IF($L53="","",$L53)&lt;&gt;"",NOT(IF($L53="","",$L53)="Regrediu")),INDEX(DADOS!$C:$C,(54+MATCH(IF($L53="","",$L53),DADOS!$F$6:$F$9,0)-1)),""),IF(AND(IF($M53="","",$M53)&lt;&gt;"",NOT(IF($M53="","",$M53)="Irregular")),INDEX(DADOS!$C:$C,(60+MATCH(IF($M53="","",$M53),DADOS!$G$6:$G$9,0)-1)),"")),", ","")))/2)))</f>
        <v/>
      </c>
      <c r="V53" s="33" t="str">
        <f aca="false">IF(((LEN(_xlfn.TEXTJOIN(",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)-LEN(SUBSTITUTE(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,", ","")))/2)=0,_xlfn.TEXTJOIN(",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,SUBSTITUTE(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,", "," e ",((LEN(_xlfn.TEXTJOIN(",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)-LEN(SUBSTITUTE(_xlfn.TEXTJOIN(", ",TRUE(),IF(AND(IF($L53="","",$L53)&lt;&gt;"",IF($L53="","",$L53)="Regrediu"),INDEX(DADOS!$C:$C,(54+MATCH(IF($L53="","",$L53),DADOS!$F$6:$F$9,0)-1)),""),IF(AND(IF($M53="","",$M53)&lt;&gt;"",IF($M53="","",$M53)="Irregular"),INDEX(DADOS!$C:$C,(60+MATCH(IF($M53="","",$M53),DADOS!$G$6:$G$9,0)-1)),"")),", ","")))/2)))</f>
        <v/>
      </c>
      <c r="W53" s="33" t="str">
        <f aca="false">IF(AND($U53="",$V53=""),"",IF($V53="",INDEX(DADOS!$B:$B,(MOD(ROW()+7,3)+83))&amp;$U53&amp;INDEX(DADOS!$C:$C,(MOD(ROW()+7,3)+83)),IF($U53="",INDEX(DADOS!$B:$B,(MOD(ROW()+7,3)+88))&amp;$V53&amp;INDEX(DADOS!$C:$C,(MOD(ROW()+7,3)+88)),INDEX(DADOS!$B:$B,(MOD(ROW()+7,3)+93))&amp;$U53&amp;INDEX(DADOS!$C:$C,(MOD(ROW()+7,3)+93))&amp;$V53&amp;INDEX(DADOS!$D:$D,(MOD(ROW()+7,3)+93)))))</f>
        <v/>
      </c>
      <c r="X53" s="34" t="n">
        <f aca="false">--(OR(IF($H53="","",$H53)="Insuficiente",IF($H53="","",$H53)="Suficiente"))+--(IF($I53="","",$I53)="Reduzido")+--(IF($J53="","",$J53)="Reduzida")+--(IF($K53="","",$K53)="A melhorar")+--(IF($L53="","",$L53)="Regrediu")+--(IF($M53="","",$M53)="Irregular")</f>
        <v>0</v>
      </c>
      <c r="Y53" s="34" t="n">
        <f aca="false">IF(OR(IF($H53="","",$H53)="Insuficiente",IF($H53="","",$H53)="Suficiente"),1,IF(IF($I53="","",$I53)="Reduzido",2,IF(IF($J53="","",$J53)="Reduzida",3,IF(IF($K53="","",$K53)="A melhorar",4,IF(IF($L53="","",$L53)="Regrediu",5,IF(IF($M53="","",$M53)="Irregular",6,0))))))</f>
        <v>0</v>
      </c>
      <c r="Z53" s="33" t="str">
        <f aca="false">IF(((LEN(_xlfn.TEXTJOIN(",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assiduidade","")))-LEN(SUBSTITUTE(_xlfn.TEXTJOIN(",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assiduidade","")),", ","")))/2)=0,_xlfn.TEXTJOIN(",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assiduidade","")),SUBSTITUTE(_xlfn.TEXTJOIN(",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assiduidade","")),", "," e ",((LEN(_xlfn.TEXTJOIN(",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assiduidade","")))-LEN(SUBSTITUTE(_xlfn.TEXTJOIN(", ",TRUE(),IF(OR(IF($H53="","",$H53)="Insuficiente",IF($H53="","",$H53)="Suficiente"),"o aproveitamento",""),IF(IF($I53="","",$I53)="Reduzido","o empenho",""),IF(IF($J53="","",$J53)="Reduzida","a participação",""),IF(IF($K53="","",$K53)="A melhorar","o comportamento",""),IF(IF($L53="","",$L53)="Regrediu","a evolução",""),IF(IF($M53="","",$M53)="Irregular","a assiduidade","")),", ","")))/2)))</f>
        <v/>
      </c>
      <c r="AA53" s="33" t="str">
        <f aca="false">IF(OR(IF($H53="","",$H53)&lt;&gt;"",IF($I53="","",$I53)&lt;&gt;"",IF($J53="","",$J53)&lt;&gt;"",IF($K53="","",$K53)&lt;&gt;"",IF($L53="","",$L53)&lt;&gt;"",IF($M53="","",$M53)&lt;&gt;""),IF($X53=0,INDEX(DADOS!$B:$B,(MOD(ROW()+17+0,5)+99)),IF($X53=1,CHOOSE($Y53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53&amp;INDEX(DADOS!$C:$C,(MOD(ROW()+17,3)+111)))),"")</f>
        <v>Deve continuar a manter esta atitude.</v>
      </c>
      <c r="AB53" s="33" t="str">
        <f aca="false">INDEX(DADOS!$B:$B,(MOD(ROW()+19,5)+116))</f>
        <v>Regista-se ainda:</v>
      </c>
      <c r="AC53" s="34" t="n">
        <f aca="false">SUBTOTAL(103,$G$8:G53)</f>
        <v>46</v>
      </c>
      <c r="AD53" s="34" t="str">
        <f aca="false">IF($G53="","",C53&amp;"|"&amp;D53&amp;"|"&amp;E53&amp;"|"&amp;$G53)</f>
        <v>10.º RB|Serviço de Bar|1.º Período|Hugo Marques</v>
      </c>
    </row>
    <row r="54" customFormat="false" ht="120" hidden="false" customHeight="true" outlineLevel="0" collapsed="false">
      <c r="B54" s="28" t="str">
        <f aca="false">IF(BASE!B4="","",BASE!B4)</f>
        <v>2026/2027</v>
      </c>
      <c r="C54" s="28" t="str">
        <f aca="false">IF(BASE!C19="","",BASE!C19)</f>
        <v>10.º RB</v>
      </c>
      <c r="D54" s="28" t="str">
        <f aca="false">IF(BASE!F21="","",BASE!F21)</f>
        <v>Serviço de Bar</v>
      </c>
      <c r="E54" s="28" t="s">
        <v>66</v>
      </c>
      <c r="F54" s="28" t="n">
        <v>2</v>
      </c>
      <c r="G54" s="29" t="str">
        <f aca="false">IF(BASE!$C$21="","",BASE!$C$21)</f>
        <v>Rita Antunes</v>
      </c>
      <c r="H54" s="30"/>
      <c r="I54" s="30"/>
      <c r="J54" s="30"/>
      <c r="K54" s="30"/>
      <c r="L54" s="30"/>
      <c r="M54" s="30"/>
      <c r="N54" s="31"/>
      <c r="O54" s="32" t="str">
        <f aca="false">IF($G54="","",IF(AND(NOT(OR(IF($H54="","",$H54)&lt;&gt;"",IF($I54="","",$I54)&lt;&gt;"",IF($J54="","",$J54)&lt;&gt;"",IF($K54="","",$K54)&lt;&gt;"",IF($L54="","",$L54)&lt;&gt;"",IF($M54="","",$M54)&lt;&gt;"")),IF($N54="","",$N54)=""),"— Ainda sem critérios preenchidos. —",_xlfn.TEXTJOIN(" ",TRUE(),$Q54,$T54,$W54,$AA54,IF(IF($N54="","",$N54)&lt;&gt;"",$AB54&amp;" "&amp;IF($N54="","",$N54),""))))</f>
        <v>— Ainda sem critérios preenchidos. —</v>
      </c>
      <c r="Q54" s="33" t="str">
        <f aca="false">IF(OR(IF($H54="","",$H54)&lt;&gt;"",IF($I54="","",$I54)&lt;&gt;"",IF($J54="","",$J54)&lt;&gt;"",IF($K54="","",$K54)&lt;&gt;"",IF($L54="","",$L54)&lt;&gt;"",IF($M54="","",$M54)&lt;&gt;""),INDEX(DADOS!$C:$C,(15+(MATCH(IF($H54="","(sem aproveitamento)",$H54),DADOS!$I$6:$I$11,0)-1)*3+MOD(ROW()+1,3))),"")</f>
        <v/>
      </c>
      <c r="R54" s="33" t="str">
        <f aca="false">IF(((LEN(_xlfn.TEXTJOIN(",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melhorar")),INDEX(DADOS!$C:$C,(48+MATCH(IF($K54="","",$K54),DADOS!$E$6:$E$9,0)-1)),"")))-LEN(SUBSTITUTE(_xlfn.TEXTJOIN(",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melhorar")),INDEX(DADOS!$C:$C,(48+MATCH(IF($K54="","",$K54),DADOS!$E$6:$E$9,0)-1)),"")),", ","")))/2)=0,_xlfn.TEXTJOIN(",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melhorar")),INDEX(DADOS!$C:$C,(48+MATCH(IF($K54="","",$K54),DADOS!$E$6:$E$9,0)-1)),"")),SUBSTITUTE(_xlfn.TEXTJOIN(",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melhorar")),INDEX(DADOS!$C:$C,(48+MATCH(IF($K54="","",$K54),DADOS!$E$6:$E$9,0)-1)),"")),", "," e ",((LEN(_xlfn.TEXTJOIN(",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melhorar")),INDEX(DADOS!$C:$C,(48+MATCH(IF($K54="","",$K54),DADOS!$E$6:$E$9,0)-1)),"")))-LEN(SUBSTITUTE(_xlfn.TEXTJOIN(", ",TRUE(),IF(AND(IF($I54="","",$I54)&lt;&gt;"",NOT(IF($I54="","",$I54)="Reduzido")),INDEX(DADOS!$C:$C,(36+MATCH(IF($I54="","",$I54),DADOS!$C$6:$C$9,0)-1)),""),IF(AND(IF($J54="","",$J54)&lt;&gt;"",NOT(IF($J54="","",$J54)="Reduzida")),INDEX(DADOS!$C:$C,(42+MATCH(IF($J54="","",$J54),DADOS!$D$6:$D$9,0)-1)),""),IF(AND(IF($K54="","",$K54)&lt;&gt;"",NOT(IF($K54="","",$K54)="A melhorar")),INDEX(DADOS!$C:$C,(48+MATCH(IF($K54="","",$K54),DADOS!$E$6:$E$9,0)-1)),"")),", ","")))/2)))</f>
        <v/>
      </c>
      <c r="S54" s="33" t="str">
        <f aca="false">IF(((LEN(_xlfn.TEXTJOIN(",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melhorar"),INDEX(DADOS!$C:$C,(48+MATCH(IF($K54="","",$K54),DADOS!$E$6:$E$9,0)-1)),"")))-LEN(SUBSTITUTE(_xlfn.TEXTJOIN(",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melhorar"),INDEX(DADOS!$C:$C,(48+MATCH(IF($K54="","",$K54),DADOS!$E$6:$E$9,0)-1)),"")),", ","")))/2)=0,_xlfn.TEXTJOIN(",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melhorar"),INDEX(DADOS!$C:$C,(48+MATCH(IF($K54="","",$K54),DADOS!$E$6:$E$9,0)-1)),"")),SUBSTITUTE(_xlfn.TEXTJOIN(",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melhorar"),INDEX(DADOS!$C:$C,(48+MATCH(IF($K54="","",$K54),DADOS!$E$6:$E$9,0)-1)),"")),", "," e ",((LEN(_xlfn.TEXTJOIN(",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melhorar"),INDEX(DADOS!$C:$C,(48+MATCH(IF($K54="","",$K54),DADOS!$E$6:$E$9,0)-1)),"")))-LEN(SUBSTITUTE(_xlfn.TEXTJOIN(", ",TRUE(),IF(AND(IF($I54="","",$I54)&lt;&gt;"",IF($I54="","",$I54)="Reduzido"),INDEX(DADOS!$C:$C,(36+MATCH(IF($I54="","",$I54),DADOS!$C$6:$C$9,0)-1)),""),IF(AND(IF($J54="","",$J54)&lt;&gt;"",IF($J54="","",$J54)="Reduzida"),INDEX(DADOS!$C:$C,(42+MATCH(IF($J54="","",$J54),DADOS!$D$6:$D$9,0)-1)),""),IF(AND(IF($K54="","",$K54)&lt;&gt;"",IF($K54="","",$K54)="A melhorar"),INDEX(DADOS!$C:$C,(48+MATCH(IF($K54="","",$K54),DADOS!$E$6:$E$9,0)-1)),"")),", ","")))/2)))</f>
        <v/>
      </c>
      <c r="T54" s="33" t="str">
        <f aca="false">IF(AND($R54="",$S54=""),"",IF($S54="",INDEX(DADOS!$B:$B,(MOD(ROW()+3,3)+67))&amp;$R54&amp;INDEX(DADOS!$C:$C,(MOD(ROW()+3,3)+67)),IF($R54="",INDEX(DADOS!$B:$B,(MOD(ROW()+3,3)+72))&amp;$S54&amp;INDEX(DADOS!$C:$C,(MOD(ROW()+3,3)+72)),INDEX(DADOS!$B:$B,(MOD(ROW()+3,3)+77))&amp;$R54&amp;INDEX(DADOS!$C:$C,(MOD(ROW()+3,3)+77))&amp;$S54&amp;INDEX(DADOS!$D:$D,(MOD(ROW()+3,3)+77)))))</f>
        <v/>
      </c>
      <c r="U54" s="33" t="str">
        <f aca="false">IF(((LEN(_xlfn.TEXTJOIN(",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)-LEN(SUBSTITUTE(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,", ","")))/2)=0,_xlfn.TEXTJOIN(",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,SUBSTITUTE(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,", "," e ",((LEN(_xlfn.TEXTJOIN(",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)-LEN(SUBSTITUTE(_xlfn.TEXTJOIN(", ",TRUE(),IF(AND(IF($L54="","",$L54)&lt;&gt;"",NOT(IF($L54="","",$L54)="Regrediu")),INDEX(DADOS!$C:$C,(54+MATCH(IF($L54="","",$L54),DADOS!$F$6:$F$9,0)-1)),""),IF(AND(IF($M54="","",$M54)&lt;&gt;"",NOT(IF($M54="","",$M54)="Irregular")),INDEX(DADOS!$C:$C,(60+MATCH(IF($M54="","",$M54),DADOS!$G$6:$G$9,0)-1)),"")),", ","")))/2)))</f>
        <v/>
      </c>
      <c r="V54" s="33" t="str">
        <f aca="false">IF(((LEN(_xlfn.TEXTJOIN(",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)-LEN(SUBSTITUTE(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,", ","")))/2)=0,_xlfn.TEXTJOIN(",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,SUBSTITUTE(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,", "," e ",((LEN(_xlfn.TEXTJOIN(",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)-LEN(SUBSTITUTE(_xlfn.TEXTJOIN(", ",TRUE(),IF(AND(IF($L54="","",$L54)&lt;&gt;"",IF($L54="","",$L54)="Regrediu"),INDEX(DADOS!$C:$C,(54+MATCH(IF($L54="","",$L54),DADOS!$F$6:$F$9,0)-1)),""),IF(AND(IF($M54="","",$M54)&lt;&gt;"",IF($M54="","",$M54)="Irregular"),INDEX(DADOS!$C:$C,(60+MATCH(IF($M54="","",$M54),DADOS!$G$6:$G$9,0)-1)),"")),", ","")))/2)))</f>
        <v/>
      </c>
      <c r="W54" s="33" t="str">
        <f aca="false">IF(AND($U54="",$V54=""),"",IF($V54="",INDEX(DADOS!$B:$B,(MOD(ROW()+7,3)+83))&amp;$U54&amp;INDEX(DADOS!$C:$C,(MOD(ROW()+7,3)+83)),IF($U54="",INDEX(DADOS!$B:$B,(MOD(ROW()+7,3)+88))&amp;$V54&amp;INDEX(DADOS!$C:$C,(MOD(ROW()+7,3)+88)),INDEX(DADOS!$B:$B,(MOD(ROW()+7,3)+93))&amp;$U54&amp;INDEX(DADOS!$C:$C,(MOD(ROW()+7,3)+93))&amp;$V54&amp;INDEX(DADOS!$D:$D,(MOD(ROW()+7,3)+93)))))</f>
        <v/>
      </c>
      <c r="X54" s="34" t="n">
        <f aca="false">--(OR(IF($H54="","",$H54)="Insuficiente",IF($H54="","",$H54)="Suficiente"))+--(IF($I54="","",$I54)="Reduzido")+--(IF($J54="","",$J54)="Reduzida")+--(IF($K54="","",$K54)="A melhorar")+--(IF($L54="","",$L54)="Regrediu")+--(IF($M54="","",$M54)="Irregular")</f>
        <v>0</v>
      </c>
      <c r="Y54" s="34" t="n">
        <f aca="false">IF(OR(IF($H54="","",$H54)="Insuficiente",IF($H54="","",$H54)="Suficiente"),1,IF(IF($I54="","",$I54)="Reduzido",2,IF(IF($J54="","",$J54)="Reduzida",3,IF(IF($K54="","",$K54)="A melhorar",4,IF(IF($L54="","",$L54)="Regrediu",5,IF(IF($M54="","",$M54)="Irregular",6,0))))))</f>
        <v>0</v>
      </c>
      <c r="Z54" s="33" t="str">
        <f aca="false">IF(((LEN(_xlfn.TEXTJOIN(",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assiduidade","")))-LEN(SUBSTITUTE(_xlfn.TEXTJOIN(",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assiduidade","")),", ","")))/2)=0,_xlfn.TEXTJOIN(",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assiduidade","")),SUBSTITUTE(_xlfn.TEXTJOIN(",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assiduidade","")),", "," e ",((LEN(_xlfn.TEXTJOIN(",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assiduidade","")))-LEN(SUBSTITUTE(_xlfn.TEXTJOIN(", ",TRUE(),IF(OR(IF($H54="","",$H54)="Insuficiente",IF($H54="","",$H54)="Suficiente"),"o aproveitamento",""),IF(IF($I54="","",$I54)="Reduzido","o empenho",""),IF(IF($J54="","",$J54)="Reduzida","a participação",""),IF(IF($K54="","",$K54)="A melhorar","o comportamento",""),IF(IF($L54="","",$L54)="Regrediu","a evolução",""),IF(IF($M54="","",$M54)="Irregular","a assiduidade","")),", ","")))/2)))</f>
        <v/>
      </c>
      <c r="AA54" s="33" t="str">
        <f aca="false">IF(OR(IF($H54="","",$H54)&lt;&gt;"",IF($I54="","",$I54)&lt;&gt;"",IF($J54="","",$J54)&lt;&gt;"",IF($K54="","",$K54)&lt;&gt;"",IF($L54="","",$L54)&lt;&gt;"",IF($M54="","",$M54)&lt;&gt;""),IF($X54=0,INDEX(DADOS!$B:$B,(MOD(ROW()+17+0,5)+99)),IF($X54=1,CHOOSE($Y54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54&amp;INDEX(DADOS!$C:$C,(MOD(ROW()+17,3)+111)))),"")</f>
        <v/>
      </c>
      <c r="AB54" s="33" t="str">
        <f aca="false">INDEX(DADOS!$B:$B,(MOD(ROW()+19,5)+116))</f>
        <v>É ainda de referir:</v>
      </c>
      <c r="AC54" s="34" t="n">
        <f aca="false">SUBTOTAL(103,$G$8:G54)</f>
        <v>47</v>
      </c>
      <c r="AD54" s="34" t="str">
        <f aca="false">IF($G54="","",C54&amp;"|"&amp;D54&amp;"|"&amp;E54&amp;"|"&amp;$G54)</f>
        <v>10.º RB|Serviço de Bar|1.º Período|Rita Antunes</v>
      </c>
    </row>
    <row r="55" customFormat="false" ht="120" hidden="false" customHeight="true" outlineLevel="0" collapsed="false">
      <c r="B55" s="28" t="str">
        <f aca="false">IF(BASE!B4="","",BASE!B4)</f>
        <v>2026/2027</v>
      </c>
      <c r="C55" s="28" t="str">
        <f aca="false">IF(BASE!C19="","",BASE!C19)</f>
        <v>10.º RB</v>
      </c>
      <c r="D55" s="28" t="str">
        <f aca="false">IF(BASE!F21="","",BASE!F21)</f>
        <v>Serviço de Bar</v>
      </c>
      <c r="E55" s="28" t="s">
        <v>66</v>
      </c>
      <c r="F55" s="28" t="n">
        <v>3</v>
      </c>
      <c r="G55" s="29" t="str">
        <f aca="false">IF(BASE!$C$22="","",BASE!$C$22)</f>
        <v>Tomás Oliveira</v>
      </c>
      <c r="H55" s="30"/>
      <c r="I55" s="30"/>
      <c r="J55" s="30"/>
      <c r="K55" s="30"/>
      <c r="L55" s="30"/>
      <c r="M55" s="30"/>
      <c r="N55" s="31"/>
      <c r="O55" s="32" t="str">
        <f aca="false">IF($G55="","",IF(AND(NOT(OR(IF($H55="","",$H55)&lt;&gt;"",IF($I55="","",$I55)&lt;&gt;"",IF($J55="","",$J55)&lt;&gt;"",IF($K55="","",$K55)&lt;&gt;"",IF($L55="","",$L55)&lt;&gt;"",IF($M55="","",$M55)&lt;&gt;"")),IF($N55="","",$N55)=""),"— Ainda sem critérios preenchidos. —",_xlfn.TEXTJOIN(" ",TRUE(),$Q55,$T55,$W55,$AA55,IF(IF($N55="","",$N55)&lt;&gt;"",$AB55&amp;" "&amp;IF($N55="","",$N55),""))))</f>
        <v>— Ainda sem critérios preenchidos. —</v>
      </c>
      <c r="Q55" s="33" t="str">
        <f aca="false">IF(OR(IF($H55="","",$H55)&lt;&gt;"",IF($I55="","",$I55)&lt;&gt;"",IF($J55="","",$J55)&lt;&gt;"",IF($K55="","",$K55)&lt;&gt;"",IF($L55="","",$L55)&lt;&gt;"",IF($M55="","",$M55)&lt;&gt;""),INDEX(DADOS!$C:$C,(15+(MATCH(IF($H55="","(sem aproveitamento)",$H55),DADOS!$I$6:$I$11,0)-1)*3+MOD(ROW()+1,3))),"")</f>
        <v/>
      </c>
      <c r="R55" s="33" t="str">
        <f aca="false">IF(((LEN(_xlfn.TEXTJOIN(",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melhorar")),INDEX(DADOS!$C:$C,(48+MATCH(IF($K55="","",$K55),DADOS!$E$6:$E$9,0)-1)),"")))-LEN(SUBSTITUTE(_xlfn.TEXTJOIN(",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melhorar")),INDEX(DADOS!$C:$C,(48+MATCH(IF($K55="","",$K55),DADOS!$E$6:$E$9,0)-1)),"")),", ","")))/2)=0,_xlfn.TEXTJOIN(",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melhorar")),INDEX(DADOS!$C:$C,(48+MATCH(IF($K55="","",$K55),DADOS!$E$6:$E$9,0)-1)),"")),SUBSTITUTE(_xlfn.TEXTJOIN(",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melhorar")),INDEX(DADOS!$C:$C,(48+MATCH(IF($K55="","",$K55),DADOS!$E$6:$E$9,0)-1)),"")),", "," e ",((LEN(_xlfn.TEXTJOIN(",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melhorar")),INDEX(DADOS!$C:$C,(48+MATCH(IF($K55="","",$K55),DADOS!$E$6:$E$9,0)-1)),"")))-LEN(SUBSTITUTE(_xlfn.TEXTJOIN(", ",TRUE(),IF(AND(IF($I55="","",$I55)&lt;&gt;"",NOT(IF($I55="","",$I55)="Reduzido")),INDEX(DADOS!$C:$C,(36+MATCH(IF($I55="","",$I55),DADOS!$C$6:$C$9,0)-1)),""),IF(AND(IF($J55="","",$J55)&lt;&gt;"",NOT(IF($J55="","",$J55)="Reduzida")),INDEX(DADOS!$C:$C,(42+MATCH(IF($J55="","",$J55),DADOS!$D$6:$D$9,0)-1)),""),IF(AND(IF($K55="","",$K55)&lt;&gt;"",NOT(IF($K55="","",$K55)="A melhorar")),INDEX(DADOS!$C:$C,(48+MATCH(IF($K55="","",$K55),DADOS!$E$6:$E$9,0)-1)),"")),", ","")))/2)))</f>
        <v/>
      </c>
      <c r="S55" s="33" t="str">
        <f aca="false">IF(((LEN(_xlfn.TEXTJOIN(",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melhorar"),INDEX(DADOS!$C:$C,(48+MATCH(IF($K55="","",$K55),DADOS!$E$6:$E$9,0)-1)),"")))-LEN(SUBSTITUTE(_xlfn.TEXTJOIN(",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melhorar"),INDEX(DADOS!$C:$C,(48+MATCH(IF($K55="","",$K55),DADOS!$E$6:$E$9,0)-1)),"")),", ","")))/2)=0,_xlfn.TEXTJOIN(",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melhorar"),INDEX(DADOS!$C:$C,(48+MATCH(IF($K55="","",$K55),DADOS!$E$6:$E$9,0)-1)),"")),SUBSTITUTE(_xlfn.TEXTJOIN(",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melhorar"),INDEX(DADOS!$C:$C,(48+MATCH(IF($K55="","",$K55),DADOS!$E$6:$E$9,0)-1)),"")),", "," e ",((LEN(_xlfn.TEXTJOIN(",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melhorar"),INDEX(DADOS!$C:$C,(48+MATCH(IF($K55="","",$K55),DADOS!$E$6:$E$9,0)-1)),"")))-LEN(SUBSTITUTE(_xlfn.TEXTJOIN(", ",TRUE(),IF(AND(IF($I55="","",$I55)&lt;&gt;"",IF($I55="","",$I55)="Reduzido"),INDEX(DADOS!$C:$C,(36+MATCH(IF($I55="","",$I55),DADOS!$C$6:$C$9,0)-1)),""),IF(AND(IF($J55="","",$J55)&lt;&gt;"",IF($J55="","",$J55)="Reduzida"),INDEX(DADOS!$C:$C,(42+MATCH(IF($J55="","",$J55),DADOS!$D$6:$D$9,0)-1)),""),IF(AND(IF($K55="","",$K55)&lt;&gt;"",IF($K55="","",$K55)="A melhorar"),INDEX(DADOS!$C:$C,(48+MATCH(IF($K55="","",$K55),DADOS!$E$6:$E$9,0)-1)),"")),", ","")))/2)))</f>
        <v/>
      </c>
      <c r="T55" s="33" t="str">
        <f aca="false">IF(AND($R55="",$S55=""),"",IF($S55="",INDEX(DADOS!$B:$B,(MOD(ROW()+3,3)+67))&amp;$R55&amp;INDEX(DADOS!$C:$C,(MOD(ROW()+3,3)+67)),IF($R55="",INDEX(DADOS!$B:$B,(MOD(ROW()+3,3)+72))&amp;$S55&amp;INDEX(DADOS!$C:$C,(MOD(ROW()+3,3)+72)),INDEX(DADOS!$B:$B,(MOD(ROW()+3,3)+77))&amp;$R55&amp;INDEX(DADOS!$C:$C,(MOD(ROW()+3,3)+77))&amp;$S55&amp;INDEX(DADOS!$D:$D,(MOD(ROW()+3,3)+77)))))</f>
        <v/>
      </c>
      <c r="U55" s="33" t="str">
        <f aca="false">IF(((LEN(_xlfn.TEXTJOIN(",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)-LEN(SUBSTITUTE(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,", ","")))/2)=0,_xlfn.TEXTJOIN(",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,SUBSTITUTE(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,", "," e ",((LEN(_xlfn.TEXTJOIN(",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)-LEN(SUBSTITUTE(_xlfn.TEXTJOIN(", ",TRUE(),IF(AND(IF($L55="","",$L55)&lt;&gt;"",NOT(IF($L55="","",$L55)="Regrediu")),INDEX(DADOS!$C:$C,(54+MATCH(IF($L55="","",$L55),DADOS!$F$6:$F$9,0)-1)),""),IF(AND(IF($M55="","",$M55)&lt;&gt;"",NOT(IF($M55="","",$M55)="Irregular")),INDEX(DADOS!$C:$C,(60+MATCH(IF($M55="","",$M55),DADOS!$G$6:$G$9,0)-1)),"")),", ","")))/2)))</f>
        <v/>
      </c>
      <c r="V55" s="33" t="str">
        <f aca="false">IF(((LEN(_xlfn.TEXTJOIN(",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)-LEN(SUBSTITUTE(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,", ","")))/2)=0,_xlfn.TEXTJOIN(",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,SUBSTITUTE(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,", "," e ",((LEN(_xlfn.TEXTJOIN(",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)-LEN(SUBSTITUTE(_xlfn.TEXTJOIN(", ",TRUE(),IF(AND(IF($L55="","",$L55)&lt;&gt;"",IF($L55="","",$L55)="Regrediu"),INDEX(DADOS!$C:$C,(54+MATCH(IF($L55="","",$L55),DADOS!$F$6:$F$9,0)-1)),""),IF(AND(IF($M55="","",$M55)&lt;&gt;"",IF($M55="","",$M55)="Irregular"),INDEX(DADOS!$C:$C,(60+MATCH(IF($M55="","",$M55),DADOS!$G$6:$G$9,0)-1)),"")),", ","")))/2)))</f>
        <v/>
      </c>
      <c r="W55" s="33" t="str">
        <f aca="false">IF(AND($U55="",$V55=""),"",IF($V55="",INDEX(DADOS!$B:$B,(MOD(ROW()+7,3)+83))&amp;$U55&amp;INDEX(DADOS!$C:$C,(MOD(ROW()+7,3)+83)),IF($U55="",INDEX(DADOS!$B:$B,(MOD(ROW()+7,3)+88))&amp;$V55&amp;INDEX(DADOS!$C:$C,(MOD(ROW()+7,3)+88)),INDEX(DADOS!$B:$B,(MOD(ROW()+7,3)+93))&amp;$U55&amp;INDEX(DADOS!$C:$C,(MOD(ROW()+7,3)+93))&amp;$V55&amp;INDEX(DADOS!$D:$D,(MOD(ROW()+7,3)+93)))))</f>
        <v/>
      </c>
      <c r="X55" s="34" t="n">
        <f aca="false">--(OR(IF($H55="","",$H55)="Insuficiente",IF($H55="","",$H55)="Suficiente"))+--(IF($I55="","",$I55)="Reduzido")+--(IF($J55="","",$J55)="Reduzida")+--(IF($K55="","",$K55)="A melhorar")+--(IF($L55="","",$L55)="Regrediu")+--(IF($M55="","",$M55)="Irregular")</f>
        <v>0</v>
      </c>
      <c r="Y55" s="34" t="n">
        <f aca="false">IF(OR(IF($H55="","",$H55)="Insuficiente",IF($H55="","",$H55)="Suficiente"),1,IF(IF($I55="","",$I55)="Reduzido",2,IF(IF($J55="","",$J55)="Reduzida",3,IF(IF($K55="","",$K55)="A melhorar",4,IF(IF($L55="","",$L55)="Regrediu",5,IF(IF($M55="","",$M55)="Irregular",6,0))))))</f>
        <v>0</v>
      </c>
      <c r="Z55" s="33" t="str">
        <f aca="false">IF(((LEN(_xlfn.TEXTJOIN(",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assiduidade","")))-LEN(SUBSTITUTE(_xlfn.TEXTJOIN(",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assiduidade","")),", ","")))/2)=0,_xlfn.TEXTJOIN(",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assiduidade","")),SUBSTITUTE(_xlfn.TEXTJOIN(",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assiduidade","")),", "," e ",((LEN(_xlfn.TEXTJOIN(",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assiduidade","")))-LEN(SUBSTITUTE(_xlfn.TEXTJOIN(", ",TRUE(),IF(OR(IF($H55="","",$H55)="Insuficiente",IF($H55="","",$H55)="Suficiente"),"o aproveitamento",""),IF(IF($I55="","",$I55)="Reduzido","o empenho",""),IF(IF($J55="","",$J55)="Reduzida","a participação",""),IF(IF($K55="","",$K55)="A melhorar","o comportamento",""),IF(IF($L55="","",$L55)="Regrediu","a evolução",""),IF(IF($M55="","",$M55)="Irregular","a assiduidade","")),", ","")))/2)))</f>
        <v/>
      </c>
      <c r="AA55" s="33" t="str">
        <f aca="false">IF(OR(IF($H55="","",$H55)&lt;&gt;"",IF($I55="","",$I55)&lt;&gt;"",IF($J55="","",$J55)&lt;&gt;"",IF($K55="","",$K55)&lt;&gt;"",IF($L55="","",$L55)&lt;&gt;"",IF($M55="","",$M55)&lt;&gt;""),IF($X55=0,INDEX(DADOS!$B:$B,(MOD(ROW()+17+0,5)+99)),IF($X55=1,CHOOSE($Y55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55&amp;INDEX(DADOS!$C:$C,(MOD(ROW()+17,3)+111)))),"")</f>
        <v/>
      </c>
      <c r="AB55" s="33" t="str">
        <f aca="false">INDEX(DADOS!$B:$B,(MOD(ROW()+19,5)+116))</f>
        <v>Destaca-se igualmente:</v>
      </c>
      <c r="AC55" s="34" t="n">
        <f aca="false">SUBTOTAL(103,$G$8:G55)</f>
        <v>48</v>
      </c>
      <c r="AD55" s="34" t="str">
        <f aca="false">IF($G55="","",C55&amp;"|"&amp;D55&amp;"|"&amp;E55&amp;"|"&amp;$G55)</f>
        <v>10.º RB|Serviço de Bar|1.º Período|Tomás Oliveira</v>
      </c>
    </row>
    <row r="56" customFormat="false" ht="120" hidden="false" customHeight="true" outlineLevel="0" collapsed="false">
      <c r="B56" s="28" t="str">
        <f aca="false">IF(BASE!B4="","",BASE!B4)</f>
        <v>2026/2027</v>
      </c>
      <c r="C56" s="28" t="str">
        <f aca="false">IF(BASE!C19="","",BASE!C19)</f>
        <v>10.º RB</v>
      </c>
      <c r="D56" s="28" t="str">
        <f aca="false">IF(BASE!F21="","",BASE!F21)</f>
        <v>Serviço de Bar</v>
      </c>
      <c r="E56" s="28" t="s">
        <v>74</v>
      </c>
      <c r="F56" s="28" t="n">
        <v>1</v>
      </c>
      <c r="G56" s="29" t="str">
        <f aca="false">IF(BASE!$C$20="","",BASE!$C$20)</f>
        <v>Hugo Marques</v>
      </c>
      <c r="H56" s="30"/>
      <c r="I56" s="30"/>
      <c r="J56" s="30"/>
      <c r="K56" s="30"/>
      <c r="L56" s="30"/>
      <c r="M56" s="30"/>
      <c r="N56" s="31"/>
      <c r="O56" s="32" t="str">
        <f aca="false">IF($G56="","",IF(AND(NOT(OR(IF($H56="","",$H56)&lt;&gt;"",IF($I56="","",$I56)&lt;&gt;"",IF($J56="","",$J56)&lt;&gt;"",IF($K56="","",$K56)&lt;&gt;"",IF($L56="","",$L56)&lt;&gt;"",IF($M56="","",$M56)&lt;&gt;"")),IF($N56="","",$N56)=""),"— Ainda sem critérios preenchidos. —",_xlfn.TEXTJOIN(" ",TRUE(),$Q56,$T56,$W56,$AA56,IF(IF($N56="","",$N56)&lt;&gt;"",$AB56&amp;" "&amp;IF($N56="","",$N56),""))))</f>
        <v>— Ainda sem critérios preenchidos. —</v>
      </c>
      <c r="Q56" s="33" t="str">
        <f aca="false">IF(OR(IF($H56="","",$H56)&lt;&gt;"",IF($I56="","",$I56)&lt;&gt;"",IF($J56="","",$J56)&lt;&gt;"",IF($K56="","",$K56)&lt;&gt;"",IF($L56="","",$L56)&lt;&gt;"",IF($M56="","",$M56)&lt;&gt;""),INDEX(DADOS!$C:$C,(15+(MATCH(IF($H56="","(sem aproveitamento)",$H56),DADOS!$I$6:$I$11,0)-1)*3+MOD(ROW()+1,3))),"")</f>
        <v/>
      </c>
      <c r="R56" s="33" t="str">
        <f aca="false">IF(((LEN(_xlfn.TEXTJOIN(",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melhorar")),INDEX(DADOS!$C:$C,(48+MATCH(IF($K56="","",$K56),DADOS!$E$6:$E$9,0)-1)),"")))-LEN(SUBSTITUTE(_xlfn.TEXTJOIN(",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melhorar")),INDEX(DADOS!$C:$C,(48+MATCH(IF($K56="","",$K56),DADOS!$E$6:$E$9,0)-1)),"")),", ","")))/2)=0,_xlfn.TEXTJOIN(",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melhorar")),INDEX(DADOS!$C:$C,(48+MATCH(IF($K56="","",$K56),DADOS!$E$6:$E$9,0)-1)),"")),SUBSTITUTE(_xlfn.TEXTJOIN(",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melhorar")),INDEX(DADOS!$C:$C,(48+MATCH(IF($K56="","",$K56),DADOS!$E$6:$E$9,0)-1)),"")),", "," e ",((LEN(_xlfn.TEXTJOIN(",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melhorar")),INDEX(DADOS!$C:$C,(48+MATCH(IF($K56="","",$K56),DADOS!$E$6:$E$9,0)-1)),"")))-LEN(SUBSTITUTE(_xlfn.TEXTJOIN(", ",TRUE(),IF(AND(IF($I56="","",$I56)&lt;&gt;"",NOT(IF($I56="","",$I56)="Reduzido")),INDEX(DADOS!$C:$C,(36+MATCH(IF($I56="","",$I56),DADOS!$C$6:$C$9,0)-1)),""),IF(AND(IF($J56="","",$J56)&lt;&gt;"",NOT(IF($J56="","",$J56)="Reduzida")),INDEX(DADOS!$C:$C,(42+MATCH(IF($J56="","",$J56),DADOS!$D$6:$D$9,0)-1)),""),IF(AND(IF($K56="","",$K56)&lt;&gt;"",NOT(IF($K56="","",$K56)="A melhorar")),INDEX(DADOS!$C:$C,(48+MATCH(IF($K56="","",$K56),DADOS!$E$6:$E$9,0)-1)),"")),", ","")))/2)))</f>
        <v/>
      </c>
      <c r="S56" s="33" t="str">
        <f aca="false">IF(((LEN(_xlfn.TEXTJOIN(",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melhorar"),INDEX(DADOS!$C:$C,(48+MATCH(IF($K56="","",$K56),DADOS!$E$6:$E$9,0)-1)),"")))-LEN(SUBSTITUTE(_xlfn.TEXTJOIN(",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melhorar"),INDEX(DADOS!$C:$C,(48+MATCH(IF($K56="","",$K56),DADOS!$E$6:$E$9,0)-1)),"")),", ","")))/2)=0,_xlfn.TEXTJOIN(",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melhorar"),INDEX(DADOS!$C:$C,(48+MATCH(IF($K56="","",$K56),DADOS!$E$6:$E$9,0)-1)),"")),SUBSTITUTE(_xlfn.TEXTJOIN(",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melhorar"),INDEX(DADOS!$C:$C,(48+MATCH(IF($K56="","",$K56),DADOS!$E$6:$E$9,0)-1)),"")),", "," e ",((LEN(_xlfn.TEXTJOIN(",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melhorar"),INDEX(DADOS!$C:$C,(48+MATCH(IF($K56="","",$K56),DADOS!$E$6:$E$9,0)-1)),"")))-LEN(SUBSTITUTE(_xlfn.TEXTJOIN(", ",TRUE(),IF(AND(IF($I56="","",$I56)&lt;&gt;"",IF($I56="","",$I56)="Reduzido"),INDEX(DADOS!$C:$C,(36+MATCH(IF($I56="","",$I56),DADOS!$C$6:$C$9,0)-1)),""),IF(AND(IF($J56="","",$J56)&lt;&gt;"",IF($J56="","",$J56)="Reduzida"),INDEX(DADOS!$C:$C,(42+MATCH(IF($J56="","",$J56),DADOS!$D$6:$D$9,0)-1)),""),IF(AND(IF($K56="","",$K56)&lt;&gt;"",IF($K56="","",$K56)="A melhorar"),INDEX(DADOS!$C:$C,(48+MATCH(IF($K56="","",$K56),DADOS!$E$6:$E$9,0)-1)),"")),", ","")))/2)))</f>
        <v/>
      </c>
      <c r="T56" s="33" t="str">
        <f aca="false">IF(AND($R56="",$S56=""),"",IF($S56="",INDEX(DADOS!$B:$B,(MOD(ROW()+3,3)+67))&amp;$R56&amp;INDEX(DADOS!$C:$C,(MOD(ROW()+3,3)+67)),IF($R56="",INDEX(DADOS!$B:$B,(MOD(ROW()+3,3)+72))&amp;$S56&amp;INDEX(DADOS!$C:$C,(MOD(ROW()+3,3)+72)),INDEX(DADOS!$B:$B,(MOD(ROW()+3,3)+77))&amp;$R56&amp;INDEX(DADOS!$C:$C,(MOD(ROW()+3,3)+77))&amp;$S56&amp;INDEX(DADOS!$D:$D,(MOD(ROW()+3,3)+77)))))</f>
        <v/>
      </c>
      <c r="U56" s="33" t="str">
        <f aca="false">IF(((LEN(_xlfn.TEXTJOIN(",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)-LEN(SUBSTITUTE(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,", ","")))/2)=0,_xlfn.TEXTJOIN(",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,SUBSTITUTE(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,", "," e ",((LEN(_xlfn.TEXTJOIN(",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)-LEN(SUBSTITUTE(_xlfn.TEXTJOIN(", ",TRUE(),IF(AND(IF($L56="","",$L56)&lt;&gt;"",NOT(IF($L56="","",$L56)="Regrediu")),INDEX(DADOS!$C:$C,(54+MATCH(IF($L56="","",$L56),DADOS!$F$6:$F$9,0)-1)),""),IF(AND(IF($M56="","",$M56)&lt;&gt;"",NOT(IF($M56="","",$M56)="Irregular")),INDEX(DADOS!$C:$C,(60+MATCH(IF($M56="","",$M56),DADOS!$G$6:$G$9,0)-1)),"")),", ","")))/2)))</f>
        <v/>
      </c>
      <c r="V56" s="33" t="str">
        <f aca="false">IF(((LEN(_xlfn.TEXTJOIN(",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)-LEN(SUBSTITUTE(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,", ","")))/2)=0,_xlfn.TEXTJOIN(",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,SUBSTITUTE(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,", "," e ",((LEN(_xlfn.TEXTJOIN(",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)-LEN(SUBSTITUTE(_xlfn.TEXTJOIN(", ",TRUE(),IF(AND(IF($L56="","",$L56)&lt;&gt;"",IF($L56="","",$L56)="Regrediu"),INDEX(DADOS!$C:$C,(54+MATCH(IF($L56="","",$L56),DADOS!$F$6:$F$9,0)-1)),""),IF(AND(IF($M56="","",$M56)&lt;&gt;"",IF($M56="","",$M56)="Irregular"),INDEX(DADOS!$C:$C,(60+MATCH(IF($M56="","",$M56),DADOS!$G$6:$G$9,0)-1)),"")),", ","")))/2)))</f>
        <v/>
      </c>
      <c r="W56" s="33" t="str">
        <f aca="false">IF(AND($U56="",$V56=""),"",IF($V56="",INDEX(DADOS!$B:$B,(MOD(ROW()+7,3)+83))&amp;$U56&amp;INDEX(DADOS!$C:$C,(MOD(ROW()+7,3)+83)),IF($U56="",INDEX(DADOS!$B:$B,(MOD(ROW()+7,3)+88))&amp;$V56&amp;INDEX(DADOS!$C:$C,(MOD(ROW()+7,3)+88)),INDEX(DADOS!$B:$B,(MOD(ROW()+7,3)+93))&amp;$U56&amp;INDEX(DADOS!$C:$C,(MOD(ROW()+7,3)+93))&amp;$V56&amp;INDEX(DADOS!$D:$D,(MOD(ROW()+7,3)+93)))))</f>
        <v/>
      </c>
      <c r="X56" s="34" t="n">
        <f aca="false">--(OR(IF($H56="","",$H56)="Insuficiente",IF($H56="","",$H56)="Suficiente"))+--(IF($I56="","",$I56)="Reduzido")+--(IF($J56="","",$J56)="Reduzida")+--(IF($K56="","",$K56)="A melhorar")+--(IF($L56="","",$L56)="Regrediu")+--(IF($M56="","",$M56)="Irregular")</f>
        <v>0</v>
      </c>
      <c r="Y56" s="34" t="n">
        <f aca="false">IF(OR(IF($H56="","",$H56)="Insuficiente",IF($H56="","",$H56)="Suficiente"),1,IF(IF($I56="","",$I56)="Reduzido",2,IF(IF($J56="","",$J56)="Reduzida",3,IF(IF($K56="","",$K56)="A melhorar",4,IF(IF($L56="","",$L56)="Regrediu",5,IF(IF($M56="","",$M56)="Irregular",6,0))))))</f>
        <v>0</v>
      </c>
      <c r="Z56" s="33" t="str">
        <f aca="false">IF(((LEN(_xlfn.TEXTJOIN(",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assiduidade","")))-LEN(SUBSTITUTE(_xlfn.TEXTJOIN(",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assiduidade","")),", ","")))/2)=0,_xlfn.TEXTJOIN(",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assiduidade","")),SUBSTITUTE(_xlfn.TEXTJOIN(",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assiduidade","")),", "," e ",((LEN(_xlfn.TEXTJOIN(",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assiduidade","")))-LEN(SUBSTITUTE(_xlfn.TEXTJOIN(", ",TRUE(),IF(OR(IF($H56="","",$H56)="Insuficiente",IF($H56="","",$H56)="Suficiente"),"o aproveitamento",""),IF(IF($I56="","",$I56)="Reduzido","o empenho",""),IF(IF($J56="","",$J56)="Reduzida","a participação",""),IF(IF($K56="","",$K56)="A melhorar","o comportamento",""),IF(IF($L56="","",$L56)="Regrediu","a evolução",""),IF(IF($M56="","",$M56)="Irregular","a assiduidade","")),", ","")))/2)))</f>
        <v/>
      </c>
      <c r="AA56" s="33" t="str">
        <f aca="false">IF(OR(IF($H56="","",$H56)&lt;&gt;"",IF($I56="","",$I56)&lt;&gt;"",IF($J56="","",$J56)&lt;&gt;"",IF($K56="","",$K56)&lt;&gt;"",IF($L56="","",$L56)&lt;&gt;"",IF($M56="","",$M56)&lt;&gt;""),IF($X56=0,INDEX(DADOS!$B:$B,(MOD(ROW()+17+0,5)+99)),IF($X56=1,CHOOSE($Y56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56&amp;INDEX(DADOS!$C:$C,(MOD(ROW()+17,3)+111)))),"")</f>
        <v/>
      </c>
      <c r="AB56" s="33" t="str">
        <f aca="false">INDEX(DADOS!$B:$B,(MOD(ROW()+19,5)+116))</f>
        <v>Importa ainda destacar:</v>
      </c>
      <c r="AC56" s="34" t="n">
        <f aca="false">SUBTOTAL(103,$G$8:G56)</f>
        <v>49</v>
      </c>
      <c r="AD56" s="34" t="str">
        <f aca="false">IF($G56="","",C56&amp;"|"&amp;D56&amp;"|"&amp;E56&amp;"|"&amp;$G56)</f>
        <v>10.º RB|Serviço de Bar|2.º Período|Hugo Marques</v>
      </c>
    </row>
    <row r="57" customFormat="false" ht="120" hidden="false" customHeight="true" outlineLevel="0" collapsed="false">
      <c r="B57" s="28" t="str">
        <f aca="false">IF(BASE!B4="","",BASE!B4)</f>
        <v>2026/2027</v>
      </c>
      <c r="C57" s="28" t="str">
        <f aca="false">IF(BASE!C19="","",BASE!C19)</f>
        <v>10.º RB</v>
      </c>
      <c r="D57" s="28" t="str">
        <f aca="false">IF(BASE!F21="","",BASE!F21)</f>
        <v>Serviço de Bar</v>
      </c>
      <c r="E57" s="28" t="s">
        <v>74</v>
      </c>
      <c r="F57" s="28" t="n">
        <v>2</v>
      </c>
      <c r="G57" s="29" t="str">
        <f aca="false">IF(BASE!$C$21="","",BASE!$C$21)</f>
        <v>Rita Antunes</v>
      </c>
      <c r="H57" s="30"/>
      <c r="I57" s="30"/>
      <c r="J57" s="30"/>
      <c r="K57" s="30"/>
      <c r="L57" s="30"/>
      <c r="M57" s="30"/>
      <c r="N57" s="31"/>
      <c r="O57" s="32" t="str">
        <f aca="false">IF($G57="","",IF(AND(NOT(OR(IF($H57="","",$H57)&lt;&gt;"",IF($I57="","",$I57)&lt;&gt;"",IF($J57="","",$J57)&lt;&gt;"",IF($K57="","",$K57)&lt;&gt;"",IF($L57="","",$L57)&lt;&gt;"",IF($M57="","",$M57)&lt;&gt;"")),IF($N57="","",$N57)=""),"— Ainda sem critérios preenchidos. —",_xlfn.TEXTJOIN(" ",TRUE(),$Q57,$T57,$W57,$AA57,IF(IF($N57="","",$N57)&lt;&gt;"",$AB57&amp;" "&amp;IF($N57="","",$N57),""))))</f>
        <v>— Ainda sem critérios preenchidos. —</v>
      </c>
      <c r="Q57" s="33" t="str">
        <f aca="false">IF(OR(IF($H57="","",$H57)&lt;&gt;"",IF($I57="","",$I57)&lt;&gt;"",IF($J57="","",$J57)&lt;&gt;"",IF($K57="","",$K57)&lt;&gt;"",IF($L57="","",$L57)&lt;&gt;"",IF($M57="","",$M57)&lt;&gt;""),INDEX(DADOS!$C:$C,(15+(MATCH(IF($H57="","(sem aproveitamento)",$H57),DADOS!$I$6:$I$11,0)-1)*3+MOD(ROW()+1,3))),"")</f>
        <v/>
      </c>
      <c r="R57" s="33" t="str">
        <f aca="false">IF(((LEN(_xlfn.TEXTJOIN(",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melhorar")),INDEX(DADOS!$C:$C,(48+MATCH(IF($K57="","",$K57),DADOS!$E$6:$E$9,0)-1)),"")))-LEN(SUBSTITUTE(_xlfn.TEXTJOIN(",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melhorar")),INDEX(DADOS!$C:$C,(48+MATCH(IF($K57="","",$K57),DADOS!$E$6:$E$9,0)-1)),"")),", ","")))/2)=0,_xlfn.TEXTJOIN(",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melhorar")),INDEX(DADOS!$C:$C,(48+MATCH(IF($K57="","",$K57),DADOS!$E$6:$E$9,0)-1)),"")),SUBSTITUTE(_xlfn.TEXTJOIN(",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melhorar")),INDEX(DADOS!$C:$C,(48+MATCH(IF($K57="","",$K57),DADOS!$E$6:$E$9,0)-1)),"")),", "," e ",((LEN(_xlfn.TEXTJOIN(",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melhorar")),INDEX(DADOS!$C:$C,(48+MATCH(IF($K57="","",$K57),DADOS!$E$6:$E$9,0)-1)),"")))-LEN(SUBSTITUTE(_xlfn.TEXTJOIN(", ",TRUE(),IF(AND(IF($I57="","",$I57)&lt;&gt;"",NOT(IF($I57="","",$I57)="Reduzido")),INDEX(DADOS!$C:$C,(36+MATCH(IF($I57="","",$I57),DADOS!$C$6:$C$9,0)-1)),""),IF(AND(IF($J57="","",$J57)&lt;&gt;"",NOT(IF($J57="","",$J57)="Reduzida")),INDEX(DADOS!$C:$C,(42+MATCH(IF($J57="","",$J57),DADOS!$D$6:$D$9,0)-1)),""),IF(AND(IF($K57="","",$K57)&lt;&gt;"",NOT(IF($K57="","",$K57)="A melhorar")),INDEX(DADOS!$C:$C,(48+MATCH(IF($K57="","",$K57),DADOS!$E$6:$E$9,0)-1)),"")),", ","")))/2)))</f>
        <v/>
      </c>
      <c r="S57" s="33" t="str">
        <f aca="false">IF(((LEN(_xlfn.TEXTJOIN(",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melhorar"),INDEX(DADOS!$C:$C,(48+MATCH(IF($K57="","",$K57),DADOS!$E$6:$E$9,0)-1)),"")))-LEN(SUBSTITUTE(_xlfn.TEXTJOIN(",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melhorar"),INDEX(DADOS!$C:$C,(48+MATCH(IF($K57="","",$K57),DADOS!$E$6:$E$9,0)-1)),"")),", ","")))/2)=0,_xlfn.TEXTJOIN(",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melhorar"),INDEX(DADOS!$C:$C,(48+MATCH(IF($K57="","",$K57),DADOS!$E$6:$E$9,0)-1)),"")),SUBSTITUTE(_xlfn.TEXTJOIN(",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melhorar"),INDEX(DADOS!$C:$C,(48+MATCH(IF($K57="","",$K57),DADOS!$E$6:$E$9,0)-1)),"")),", "," e ",((LEN(_xlfn.TEXTJOIN(",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melhorar"),INDEX(DADOS!$C:$C,(48+MATCH(IF($K57="","",$K57),DADOS!$E$6:$E$9,0)-1)),"")))-LEN(SUBSTITUTE(_xlfn.TEXTJOIN(", ",TRUE(),IF(AND(IF($I57="","",$I57)&lt;&gt;"",IF($I57="","",$I57)="Reduzido"),INDEX(DADOS!$C:$C,(36+MATCH(IF($I57="","",$I57),DADOS!$C$6:$C$9,0)-1)),""),IF(AND(IF($J57="","",$J57)&lt;&gt;"",IF($J57="","",$J57)="Reduzida"),INDEX(DADOS!$C:$C,(42+MATCH(IF($J57="","",$J57),DADOS!$D$6:$D$9,0)-1)),""),IF(AND(IF($K57="","",$K57)&lt;&gt;"",IF($K57="","",$K57)="A melhorar"),INDEX(DADOS!$C:$C,(48+MATCH(IF($K57="","",$K57),DADOS!$E$6:$E$9,0)-1)),"")),", ","")))/2)))</f>
        <v/>
      </c>
      <c r="T57" s="33" t="str">
        <f aca="false">IF(AND($R57="",$S57=""),"",IF($S57="",INDEX(DADOS!$B:$B,(MOD(ROW()+3,3)+67))&amp;$R57&amp;INDEX(DADOS!$C:$C,(MOD(ROW()+3,3)+67)),IF($R57="",INDEX(DADOS!$B:$B,(MOD(ROW()+3,3)+72))&amp;$S57&amp;INDEX(DADOS!$C:$C,(MOD(ROW()+3,3)+72)),INDEX(DADOS!$B:$B,(MOD(ROW()+3,3)+77))&amp;$R57&amp;INDEX(DADOS!$C:$C,(MOD(ROW()+3,3)+77))&amp;$S57&amp;INDEX(DADOS!$D:$D,(MOD(ROW()+3,3)+77)))))</f>
        <v/>
      </c>
      <c r="U57" s="33" t="str">
        <f aca="false">IF(((LEN(_xlfn.TEXTJOIN(",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)-LEN(SUBSTITUTE(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,", ","")))/2)=0,_xlfn.TEXTJOIN(",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,SUBSTITUTE(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,", "," e ",((LEN(_xlfn.TEXTJOIN(",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)-LEN(SUBSTITUTE(_xlfn.TEXTJOIN(", ",TRUE(),IF(AND(IF($L57="","",$L57)&lt;&gt;"",NOT(IF($L57="","",$L57)="Regrediu")),INDEX(DADOS!$C:$C,(54+MATCH(IF($L57="","",$L57),DADOS!$F$6:$F$9,0)-1)),""),IF(AND(IF($M57="","",$M57)&lt;&gt;"",NOT(IF($M57="","",$M57)="Irregular")),INDEX(DADOS!$C:$C,(60+MATCH(IF($M57="","",$M57),DADOS!$G$6:$G$9,0)-1)),"")),", ","")))/2)))</f>
        <v/>
      </c>
      <c r="V57" s="33" t="str">
        <f aca="false">IF(((LEN(_xlfn.TEXTJOIN(",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)-LEN(SUBSTITUTE(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,", ","")))/2)=0,_xlfn.TEXTJOIN(",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,SUBSTITUTE(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,", "," e ",((LEN(_xlfn.TEXTJOIN(",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)-LEN(SUBSTITUTE(_xlfn.TEXTJOIN(", ",TRUE(),IF(AND(IF($L57="","",$L57)&lt;&gt;"",IF($L57="","",$L57)="Regrediu"),INDEX(DADOS!$C:$C,(54+MATCH(IF($L57="","",$L57),DADOS!$F$6:$F$9,0)-1)),""),IF(AND(IF($M57="","",$M57)&lt;&gt;"",IF($M57="","",$M57)="Irregular"),INDEX(DADOS!$C:$C,(60+MATCH(IF($M57="","",$M57),DADOS!$G$6:$G$9,0)-1)),"")),", ","")))/2)))</f>
        <v/>
      </c>
      <c r="W57" s="33" t="str">
        <f aca="false">IF(AND($U57="",$V57=""),"",IF($V57="",INDEX(DADOS!$B:$B,(MOD(ROW()+7,3)+83))&amp;$U57&amp;INDEX(DADOS!$C:$C,(MOD(ROW()+7,3)+83)),IF($U57="",INDEX(DADOS!$B:$B,(MOD(ROW()+7,3)+88))&amp;$V57&amp;INDEX(DADOS!$C:$C,(MOD(ROW()+7,3)+88)),INDEX(DADOS!$B:$B,(MOD(ROW()+7,3)+93))&amp;$U57&amp;INDEX(DADOS!$C:$C,(MOD(ROW()+7,3)+93))&amp;$V57&amp;INDEX(DADOS!$D:$D,(MOD(ROW()+7,3)+93)))))</f>
        <v/>
      </c>
      <c r="X57" s="34" t="n">
        <f aca="false">--(OR(IF($H57="","",$H57)="Insuficiente",IF($H57="","",$H57)="Suficiente"))+--(IF($I57="","",$I57)="Reduzido")+--(IF($J57="","",$J57)="Reduzida")+--(IF($K57="","",$K57)="A melhorar")+--(IF($L57="","",$L57)="Regrediu")+--(IF($M57="","",$M57)="Irregular")</f>
        <v>0</v>
      </c>
      <c r="Y57" s="34" t="n">
        <f aca="false">IF(OR(IF($H57="","",$H57)="Insuficiente",IF($H57="","",$H57)="Suficiente"),1,IF(IF($I57="","",$I57)="Reduzido",2,IF(IF($J57="","",$J57)="Reduzida",3,IF(IF($K57="","",$K57)="A melhorar",4,IF(IF($L57="","",$L57)="Regrediu",5,IF(IF($M57="","",$M57)="Irregular",6,0))))))</f>
        <v>0</v>
      </c>
      <c r="Z57" s="33" t="str">
        <f aca="false">IF(((LEN(_xlfn.TEXTJOIN(",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assiduidade","")))-LEN(SUBSTITUTE(_xlfn.TEXTJOIN(",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assiduidade","")),", ","")))/2)=0,_xlfn.TEXTJOIN(",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assiduidade","")),SUBSTITUTE(_xlfn.TEXTJOIN(",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assiduidade","")),", "," e ",((LEN(_xlfn.TEXTJOIN(",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assiduidade","")))-LEN(SUBSTITUTE(_xlfn.TEXTJOIN(", ",TRUE(),IF(OR(IF($H57="","",$H57)="Insuficiente",IF($H57="","",$H57)="Suficiente"),"o aproveitamento",""),IF(IF($I57="","",$I57)="Reduzido","o empenho",""),IF(IF($J57="","",$J57)="Reduzida","a participação",""),IF(IF($K57="","",$K57)="A melhorar","o comportamento",""),IF(IF($L57="","",$L57)="Regrediu","a evolução",""),IF(IF($M57="","",$M57)="Irregular","a assiduidade","")),", ","")))/2)))</f>
        <v/>
      </c>
      <c r="AA57" s="33" t="str">
        <f aca="false">IF(OR(IF($H57="","",$H57)&lt;&gt;"",IF($I57="","",$I57)&lt;&gt;"",IF($J57="","",$J57)&lt;&gt;"",IF($K57="","",$K57)&lt;&gt;"",IF($L57="","",$L57)&lt;&gt;"",IF($M57="","",$M57)&lt;&gt;""),IF($X57=0,INDEX(DADOS!$B:$B,(MOD(ROW()+17+0,5)+99)),IF($X57=1,CHOOSE($Y57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57&amp;INDEX(DADOS!$C:$C,(MOD(ROW()+17,3)+111)))),"")</f>
        <v/>
      </c>
      <c r="AB57" s="33" t="str">
        <f aca="false">INDEX(DADOS!$B:$B,(MOD(ROW()+19,5)+116))</f>
        <v>De salientar também:</v>
      </c>
      <c r="AC57" s="34" t="n">
        <f aca="false">SUBTOTAL(103,$G$8:G57)</f>
        <v>50</v>
      </c>
      <c r="AD57" s="34" t="str">
        <f aca="false">IF($G57="","",C57&amp;"|"&amp;D57&amp;"|"&amp;E57&amp;"|"&amp;$G57)</f>
        <v>10.º RB|Serviço de Bar|2.º Período|Rita Antunes</v>
      </c>
    </row>
    <row r="58" customFormat="false" ht="120" hidden="false" customHeight="true" outlineLevel="0" collapsed="false">
      <c r="B58" s="28" t="str">
        <f aca="false">IF(BASE!B4="","",BASE!B4)</f>
        <v>2026/2027</v>
      </c>
      <c r="C58" s="28" t="str">
        <f aca="false">IF(BASE!C19="","",BASE!C19)</f>
        <v>10.º RB</v>
      </c>
      <c r="D58" s="28" t="str">
        <f aca="false">IF(BASE!F21="","",BASE!F21)</f>
        <v>Serviço de Bar</v>
      </c>
      <c r="E58" s="28" t="s">
        <v>74</v>
      </c>
      <c r="F58" s="28" t="n">
        <v>3</v>
      </c>
      <c r="G58" s="29" t="str">
        <f aca="false">IF(BASE!$C$22="","",BASE!$C$22)</f>
        <v>Tomás Oliveira</v>
      </c>
      <c r="H58" s="30"/>
      <c r="I58" s="30"/>
      <c r="J58" s="30"/>
      <c r="K58" s="30"/>
      <c r="L58" s="30"/>
      <c r="M58" s="30"/>
      <c r="N58" s="31"/>
      <c r="O58" s="32" t="str">
        <f aca="false">IF($G58="","",IF(AND(NOT(OR(IF($H58="","",$H58)&lt;&gt;"",IF($I58="","",$I58)&lt;&gt;"",IF($J58="","",$J58)&lt;&gt;"",IF($K58="","",$K58)&lt;&gt;"",IF($L58="","",$L58)&lt;&gt;"",IF($M58="","",$M58)&lt;&gt;"")),IF($N58="","",$N58)=""),"— Ainda sem critérios preenchidos. —",_xlfn.TEXTJOIN(" ",TRUE(),$Q58,$T58,$W58,$AA58,IF(IF($N58="","",$N58)&lt;&gt;"",$AB58&amp;" "&amp;IF($N58="","",$N58),""))))</f>
        <v>— Ainda sem critérios preenchidos. —</v>
      </c>
      <c r="Q58" s="33" t="str">
        <f aca="false">IF(OR(IF($H58="","",$H58)&lt;&gt;"",IF($I58="","",$I58)&lt;&gt;"",IF($J58="","",$J58)&lt;&gt;"",IF($K58="","",$K58)&lt;&gt;"",IF($L58="","",$L58)&lt;&gt;"",IF($M58="","",$M58)&lt;&gt;""),INDEX(DADOS!$C:$C,(15+(MATCH(IF($H58="","(sem aproveitamento)",$H58),DADOS!$I$6:$I$11,0)-1)*3+MOD(ROW()+1,3))),"")</f>
        <v/>
      </c>
      <c r="R58" s="33" t="str">
        <f aca="false">IF(((LEN(_xlfn.TEXTJOIN(",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melhorar")),INDEX(DADOS!$C:$C,(48+MATCH(IF($K58="","",$K58),DADOS!$E$6:$E$9,0)-1)),"")))-LEN(SUBSTITUTE(_xlfn.TEXTJOIN(",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melhorar")),INDEX(DADOS!$C:$C,(48+MATCH(IF($K58="","",$K58),DADOS!$E$6:$E$9,0)-1)),"")),", ","")))/2)=0,_xlfn.TEXTJOIN(",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melhorar")),INDEX(DADOS!$C:$C,(48+MATCH(IF($K58="","",$K58),DADOS!$E$6:$E$9,0)-1)),"")),SUBSTITUTE(_xlfn.TEXTJOIN(",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melhorar")),INDEX(DADOS!$C:$C,(48+MATCH(IF($K58="","",$K58),DADOS!$E$6:$E$9,0)-1)),"")),", "," e ",((LEN(_xlfn.TEXTJOIN(",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melhorar")),INDEX(DADOS!$C:$C,(48+MATCH(IF($K58="","",$K58),DADOS!$E$6:$E$9,0)-1)),"")))-LEN(SUBSTITUTE(_xlfn.TEXTJOIN(", ",TRUE(),IF(AND(IF($I58="","",$I58)&lt;&gt;"",NOT(IF($I58="","",$I58)="Reduzido")),INDEX(DADOS!$C:$C,(36+MATCH(IF($I58="","",$I58),DADOS!$C$6:$C$9,0)-1)),""),IF(AND(IF($J58="","",$J58)&lt;&gt;"",NOT(IF($J58="","",$J58)="Reduzida")),INDEX(DADOS!$C:$C,(42+MATCH(IF($J58="","",$J58),DADOS!$D$6:$D$9,0)-1)),""),IF(AND(IF($K58="","",$K58)&lt;&gt;"",NOT(IF($K58="","",$K58)="A melhorar")),INDEX(DADOS!$C:$C,(48+MATCH(IF($K58="","",$K58),DADOS!$E$6:$E$9,0)-1)),"")),", ","")))/2)))</f>
        <v/>
      </c>
      <c r="S58" s="33" t="str">
        <f aca="false">IF(((LEN(_xlfn.TEXTJOIN(",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melhorar"),INDEX(DADOS!$C:$C,(48+MATCH(IF($K58="","",$K58),DADOS!$E$6:$E$9,0)-1)),"")))-LEN(SUBSTITUTE(_xlfn.TEXTJOIN(",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melhorar"),INDEX(DADOS!$C:$C,(48+MATCH(IF($K58="","",$K58),DADOS!$E$6:$E$9,0)-1)),"")),", ","")))/2)=0,_xlfn.TEXTJOIN(",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melhorar"),INDEX(DADOS!$C:$C,(48+MATCH(IF($K58="","",$K58),DADOS!$E$6:$E$9,0)-1)),"")),SUBSTITUTE(_xlfn.TEXTJOIN(",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melhorar"),INDEX(DADOS!$C:$C,(48+MATCH(IF($K58="","",$K58),DADOS!$E$6:$E$9,0)-1)),"")),", "," e ",((LEN(_xlfn.TEXTJOIN(",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melhorar"),INDEX(DADOS!$C:$C,(48+MATCH(IF($K58="","",$K58),DADOS!$E$6:$E$9,0)-1)),"")))-LEN(SUBSTITUTE(_xlfn.TEXTJOIN(", ",TRUE(),IF(AND(IF($I58="","",$I58)&lt;&gt;"",IF($I58="","",$I58)="Reduzido"),INDEX(DADOS!$C:$C,(36+MATCH(IF($I58="","",$I58),DADOS!$C$6:$C$9,0)-1)),""),IF(AND(IF($J58="","",$J58)&lt;&gt;"",IF($J58="","",$J58)="Reduzida"),INDEX(DADOS!$C:$C,(42+MATCH(IF($J58="","",$J58),DADOS!$D$6:$D$9,0)-1)),""),IF(AND(IF($K58="","",$K58)&lt;&gt;"",IF($K58="","",$K58)="A melhorar"),INDEX(DADOS!$C:$C,(48+MATCH(IF($K58="","",$K58),DADOS!$E$6:$E$9,0)-1)),"")),", ","")))/2)))</f>
        <v/>
      </c>
      <c r="T58" s="33" t="str">
        <f aca="false">IF(AND($R58="",$S58=""),"",IF($S58="",INDEX(DADOS!$B:$B,(MOD(ROW()+3,3)+67))&amp;$R58&amp;INDEX(DADOS!$C:$C,(MOD(ROW()+3,3)+67)),IF($R58="",INDEX(DADOS!$B:$B,(MOD(ROW()+3,3)+72))&amp;$S58&amp;INDEX(DADOS!$C:$C,(MOD(ROW()+3,3)+72)),INDEX(DADOS!$B:$B,(MOD(ROW()+3,3)+77))&amp;$R58&amp;INDEX(DADOS!$C:$C,(MOD(ROW()+3,3)+77))&amp;$S58&amp;INDEX(DADOS!$D:$D,(MOD(ROW()+3,3)+77)))))</f>
        <v/>
      </c>
      <c r="U58" s="33" t="str">
        <f aca="false">IF(((LEN(_xlfn.TEXTJOIN(",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)-LEN(SUBSTITUTE(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,", ","")))/2)=0,_xlfn.TEXTJOIN(",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,SUBSTITUTE(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,", "," e ",((LEN(_xlfn.TEXTJOIN(",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)-LEN(SUBSTITUTE(_xlfn.TEXTJOIN(", ",TRUE(),IF(AND(IF($L58="","",$L58)&lt;&gt;"",NOT(IF($L58="","",$L58)="Regrediu")),INDEX(DADOS!$C:$C,(54+MATCH(IF($L58="","",$L58),DADOS!$F$6:$F$9,0)-1)),""),IF(AND(IF($M58="","",$M58)&lt;&gt;"",NOT(IF($M58="","",$M58)="Irregular")),INDEX(DADOS!$C:$C,(60+MATCH(IF($M58="","",$M58),DADOS!$G$6:$G$9,0)-1)),"")),", ","")))/2)))</f>
        <v/>
      </c>
      <c r="V58" s="33" t="str">
        <f aca="false">IF(((LEN(_xlfn.TEXTJOIN(",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)-LEN(SUBSTITUTE(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,", ","")))/2)=0,_xlfn.TEXTJOIN(",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,SUBSTITUTE(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,", "," e ",((LEN(_xlfn.TEXTJOIN(",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)-LEN(SUBSTITUTE(_xlfn.TEXTJOIN(", ",TRUE(),IF(AND(IF($L58="","",$L58)&lt;&gt;"",IF($L58="","",$L58)="Regrediu"),INDEX(DADOS!$C:$C,(54+MATCH(IF($L58="","",$L58),DADOS!$F$6:$F$9,0)-1)),""),IF(AND(IF($M58="","",$M58)&lt;&gt;"",IF($M58="","",$M58)="Irregular"),INDEX(DADOS!$C:$C,(60+MATCH(IF($M58="","",$M58),DADOS!$G$6:$G$9,0)-1)),"")),", ","")))/2)))</f>
        <v/>
      </c>
      <c r="W58" s="33" t="str">
        <f aca="false">IF(AND($U58="",$V58=""),"",IF($V58="",INDEX(DADOS!$B:$B,(MOD(ROW()+7,3)+83))&amp;$U58&amp;INDEX(DADOS!$C:$C,(MOD(ROW()+7,3)+83)),IF($U58="",INDEX(DADOS!$B:$B,(MOD(ROW()+7,3)+88))&amp;$V58&amp;INDEX(DADOS!$C:$C,(MOD(ROW()+7,3)+88)),INDEX(DADOS!$B:$B,(MOD(ROW()+7,3)+93))&amp;$U58&amp;INDEX(DADOS!$C:$C,(MOD(ROW()+7,3)+93))&amp;$V58&amp;INDEX(DADOS!$D:$D,(MOD(ROW()+7,3)+93)))))</f>
        <v/>
      </c>
      <c r="X58" s="34" t="n">
        <f aca="false">--(OR(IF($H58="","",$H58)="Insuficiente",IF($H58="","",$H58)="Suficiente"))+--(IF($I58="","",$I58)="Reduzido")+--(IF($J58="","",$J58)="Reduzida")+--(IF($K58="","",$K58)="A melhorar")+--(IF($L58="","",$L58)="Regrediu")+--(IF($M58="","",$M58)="Irregular")</f>
        <v>0</v>
      </c>
      <c r="Y58" s="34" t="n">
        <f aca="false">IF(OR(IF($H58="","",$H58)="Insuficiente",IF($H58="","",$H58)="Suficiente"),1,IF(IF($I58="","",$I58)="Reduzido",2,IF(IF($J58="","",$J58)="Reduzida",3,IF(IF($K58="","",$K58)="A melhorar",4,IF(IF($L58="","",$L58)="Regrediu",5,IF(IF($M58="","",$M58)="Irregular",6,0))))))</f>
        <v>0</v>
      </c>
      <c r="Z58" s="33" t="str">
        <f aca="false">IF(((LEN(_xlfn.TEXTJOIN(",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assiduidade","")))-LEN(SUBSTITUTE(_xlfn.TEXTJOIN(",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assiduidade","")),", ","")))/2)=0,_xlfn.TEXTJOIN(",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assiduidade","")),SUBSTITUTE(_xlfn.TEXTJOIN(",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assiduidade","")),", "," e ",((LEN(_xlfn.TEXTJOIN(",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assiduidade","")))-LEN(SUBSTITUTE(_xlfn.TEXTJOIN(", ",TRUE(),IF(OR(IF($H58="","",$H58)="Insuficiente",IF($H58="","",$H58)="Suficiente"),"o aproveitamento",""),IF(IF($I58="","",$I58)="Reduzido","o empenho",""),IF(IF($J58="","",$J58)="Reduzida","a participação",""),IF(IF($K58="","",$K58)="A melhorar","o comportamento",""),IF(IF($L58="","",$L58)="Regrediu","a evolução",""),IF(IF($M58="","",$M58)="Irregular","a assiduidade","")),", ","")))/2)))</f>
        <v/>
      </c>
      <c r="AA58" s="33" t="str">
        <f aca="false">IF(OR(IF($H58="","",$H58)&lt;&gt;"",IF($I58="","",$I58)&lt;&gt;"",IF($J58="","",$J58)&lt;&gt;"",IF($K58="","",$K58)&lt;&gt;"",IF($L58="","",$L58)&lt;&gt;"",IF($M58="","",$M58)&lt;&gt;""),IF($X58=0,INDEX(DADOS!$B:$B,(MOD(ROW()+17+0,5)+99)),IF($X58=1,CHOOSE($Y58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58&amp;INDEX(DADOS!$C:$C,(MOD(ROW()+17,3)+111)))),"")</f>
        <v/>
      </c>
      <c r="AB58" s="33" t="str">
        <f aca="false">INDEX(DADOS!$B:$B,(MOD(ROW()+19,5)+116))</f>
        <v>Regista-se ainda:</v>
      </c>
      <c r="AC58" s="34" t="n">
        <f aca="false">SUBTOTAL(103,$G$8:G58)</f>
        <v>51</v>
      </c>
      <c r="AD58" s="34" t="str">
        <f aca="false">IF($G58="","",C58&amp;"|"&amp;D58&amp;"|"&amp;E58&amp;"|"&amp;$G58)</f>
        <v>10.º RB|Serviço de Bar|2.º Período|Tomás Oliveira</v>
      </c>
    </row>
    <row r="59" customFormat="false" ht="120" hidden="false" customHeight="true" outlineLevel="0" collapsed="false">
      <c r="B59" s="28" t="str">
        <f aca="false">IF(BASE!B4="","",BASE!B4)</f>
        <v>2026/2027</v>
      </c>
      <c r="C59" s="28" t="str">
        <f aca="false">IF(BASE!C19="","",BASE!C19)</f>
        <v>10.º RB</v>
      </c>
      <c r="D59" s="28" t="str">
        <f aca="false">IF(BASE!F21="","",BASE!F21)</f>
        <v>Serviço de Bar</v>
      </c>
      <c r="E59" s="28" t="s">
        <v>79</v>
      </c>
      <c r="F59" s="28" t="n">
        <v>1</v>
      </c>
      <c r="G59" s="29" t="str">
        <f aca="false">IF(BASE!$C$20="","",BASE!$C$20)</f>
        <v>Hugo Marques</v>
      </c>
      <c r="H59" s="30"/>
      <c r="I59" s="30"/>
      <c r="J59" s="30"/>
      <c r="K59" s="30"/>
      <c r="L59" s="30"/>
      <c r="M59" s="30"/>
      <c r="N59" s="31"/>
      <c r="O59" s="32" t="str">
        <f aca="false">IF($G59="","",IF(AND(NOT(OR(IF($H59="","",$H59)&lt;&gt;"",IF($I59="","",$I59)&lt;&gt;"",IF($J59="","",$J59)&lt;&gt;"",IF($K59="","",$K59)&lt;&gt;"",IF($L59="","",$L59)&lt;&gt;"",IF($M59="","",$M59)&lt;&gt;"")),IF($N59="","",$N59)=""),"— Ainda sem critérios preenchidos. —",_xlfn.TEXTJOIN(" ",TRUE(),$Q59,$T59,$W59,$AA59,IF(IF($N59="","",$N59)&lt;&gt;"",$AB59&amp;" "&amp;IF($N59="","",$N59),""))))</f>
        <v>— Ainda sem critérios preenchidos. —</v>
      </c>
      <c r="Q59" s="33" t="str">
        <f aca="false">IF(OR(IF($H59="","",$H59)&lt;&gt;"",IF($I59="","",$I59)&lt;&gt;"",IF($J59="","",$J59)&lt;&gt;"",IF($K59="","",$K59)&lt;&gt;"",IF($L59="","",$L59)&lt;&gt;"",IF($M59="","",$M59)&lt;&gt;""),INDEX(DADOS!$C:$C,(15+(MATCH(IF($H59="","(sem aproveitamento)",$H59),DADOS!$I$6:$I$11,0)-1)*3+MOD(ROW()+1,3))),"")</f>
        <v/>
      </c>
      <c r="R59" s="33" t="str">
        <f aca="false">IF(((LEN(_xlfn.TEXTJOIN(",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melhorar")),INDEX(DADOS!$C:$C,(48+MATCH(IF($K59="","",$K59),DADOS!$E$6:$E$9,0)-1)),"")))-LEN(SUBSTITUTE(_xlfn.TEXTJOIN(",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melhorar")),INDEX(DADOS!$C:$C,(48+MATCH(IF($K59="","",$K59),DADOS!$E$6:$E$9,0)-1)),"")),", ","")))/2)=0,_xlfn.TEXTJOIN(",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melhorar")),INDEX(DADOS!$C:$C,(48+MATCH(IF($K59="","",$K59),DADOS!$E$6:$E$9,0)-1)),"")),SUBSTITUTE(_xlfn.TEXTJOIN(",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melhorar")),INDEX(DADOS!$C:$C,(48+MATCH(IF($K59="","",$K59),DADOS!$E$6:$E$9,0)-1)),"")),", "," e ",((LEN(_xlfn.TEXTJOIN(",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melhorar")),INDEX(DADOS!$C:$C,(48+MATCH(IF($K59="","",$K59),DADOS!$E$6:$E$9,0)-1)),"")))-LEN(SUBSTITUTE(_xlfn.TEXTJOIN(", ",TRUE(),IF(AND(IF($I59="","",$I59)&lt;&gt;"",NOT(IF($I59="","",$I59)="Reduzido")),INDEX(DADOS!$C:$C,(36+MATCH(IF($I59="","",$I59),DADOS!$C$6:$C$9,0)-1)),""),IF(AND(IF($J59="","",$J59)&lt;&gt;"",NOT(IF($J59="","",$J59)="Reduzida")),INDEX(DADOS!$C:$C,(42+MATCH(IF($J59="","",$J59),DADOS!$D$6:$D$9,0)-1)),""),IF(AND(IF($K59="","",$K59)&lt;&gt;"",NOT(IF($K59="","",$K59)="A melhorar")),INDEX(DADOS!$C:$C,(48+MATCH(IF($K59="","",$K59),DADOS!$E$6:$E$9,0)-1)),"")),", ","")))/2)))</f>
        <v/>
      </c>
      <c r="S59" s="33" t="str">
        <f aca="false">IF(((LEN(_xlfn.TEXTJOIN(",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melhorar"),INDEX(DADOS!$C:$C,(48+MATCH(IF($K59="","",$K59),DADOS!$E$6:$E$9,0)-1)),"")))-LEN(SUBSTITUTE(_xlfn.TEXTJOIN(",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melhorar"),INDEX(DADOS!$C:$C,(48+MATCH(IF($K59="","",$K59),DADOS!$E$6:$E$9,0)-1)),"")),", ","")))/2)=0,_xlfn.TEXTJOIN(",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melhorar"),INDEX(DADOS!$C:$C,(48+MATCH(IF($K59="","",$K59),DADOS!$E$6:$E$9,0)-1)),"")),SUBSTITUTE(_xlfn.TEXTJOIN(",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melhorar"),INDEX(DADOS!$C:$C,(48+MATCH(IF($K59="","",$K59),DADOS!$E$6:$E$9,0)-1)),"")),", "," e ",((LEN(_xlfn.TEXTJOIN(",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melhorar"),INDEX(DADOS!$C:$C,(48+MATCH(IF($K59="","",$K59),DADOS!$E$6:$E$9,0)-1)),"")))-LEN(SUBSTITUTE(_xlfn.TEXTJOIN(", ",TRUE(),IF(AND(IF($I59="","",$I59)&lt;&gt;"",IF($I59="","",$I59)="Reduzido"),INDEX(DADOS!$C:$C,(36+MATCH(IF($I59="","",$I59),DADOS!$C$6:$C$9,0)-1)),""),IF(AND(IF($J59="","",$J59)&lt;&gt;"",IF($J59="","",$J59)="Reduzida"),INDEX(DADOS!$C:$C,(42+MATCH(IF($J59="","",$J59),DADOS!$D$6:$D$9,0)-1)),""),IF(AND(IF($K59="","",$K59)&lt;&gt;"",IF($K59="","",$K59)="A melhorar"),INDEX(DADOS!$C:$C,(48+MATCH(IF($K59="","",$K59),DADOS!$E$6:$E$9,0)-1)),"")),", ","")))/2)))</f>
        <v/>
      </c>
      <c r="T59" s="33" t="str">
        <f aca="false">IF(AND($R59="",$S59=""),"",IF($S59="",INDEX(DADOS!$B:$B,(MOD(ROW()+3,3)+67))&amp;$R59&amp;INDEX(DADOS!$C:$C,(MOD(ROW()+3,3)+67)),IF($R59="",INDEX(DADOS!$B:$B,(MOD(ROW()+3,3)+72))&amp;$S59&amp;INDEX(DADOS!$C:$C,(MOD(ROW()+3,3)+72)),INDEX(DADOS!$B:$B,(MOD(ROW()+3,3)+77))&amp;$R59&amp;INDEX(DADOS!$C:$C,(MOD(ROW()+3,3)+77))&amp;$S59&amp;INDEX(DADOS!$D:$D,(MOD(ROW()+3,3)+77)))))</f>
        <v/>
      </c>
      <c r="U59" s="33" t="str">
        <f aca="false">IF(((LEN(_xlfn.TEXTJOIN(",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)-LEN(SUBSTITUTE(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,", ","")))/2)=0,_xlfn.TEXTJOIN(",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,SUBSTITUTE(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,", "," e ",((LEN(_xlfn.TEXTJOIN(",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)-LEN(SUBSTITUTE(_xlfn.TEXTJOIN(", ",TRUE(),IF(AND(IF($L59="","",$L59)&lt;&gt;"",NOT(IF($L59="","",$L59)="Regrediu")),INDEX(DADOS!$C:$C,(54+MATCH(IF($L59="","",$L59),DADOS!$F$6:$F$9,0)-1)),""),IF(AND(IF($M59="","",$M59)&lt;&gt;"",NOT(IF($M59="","",$M59)="Irregular")),INDEX(DADOS!$C:$C,(60+MATCH(IF($M59="","",$M59),DADOS!$G$6:$G$9,0)-1)),"")),", ","")))/2)))</f>
        <v/>
      </c>
      <c r="V59" s="33" t="str">
        <f aca="false">IF(((LEN(_xlfn.TEXTJOIN(",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)-LEN(SUBSTITUTE(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,", ","")))/2)=0,_xlfn.TEXTJOIN(",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,SUBSTITUTE(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,", "," e ",((LEN(_xlfn.TEXTJOIN(",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)-LEN(SUBSTITUTE(_xlfn.TEXTJOIN(", ",TRUE(),IF(AND(IF($L59="","",$L59)&lt;&gt;"",IF($L59="","",$L59)="Regrediu"),INDEX(DADOS!$C:$C,(54+MATCH(IF($L59="","",$L59),DADOS!$F$6:$F$9,0)-1)),""),IF(AND(IF($M59="","",$M59)&lt;&gt;"",IF($M59="","",$M59)="Irregular"),INDEX(DADOS!$C:$C,(60+MATCH(IF($M59="","",$M59),DADOS!$G$6:$G$9,0)-1)),"")),", ","")))/2)))</f>
        <v/>
      </c>
      <c r="W59" s="33" t="str">
        <f aca="false">IF(AND($U59="",$V59=""),"",IF($V59="",INDEX(DADOS!$B:$B,(MOD(ROW()+7,3)+83))&amp;$U59&amp;INDEX(DADOS!$C:$C,(MOD(ROW()+7,3)+83)),IF($U59="",INDEX(DADOS!$B:$B,(MOD(ROW()+7,3)+88))&amp;$V59&amp;INDEX(DADOS!$C:$C,(MOD(ROW()+7,3)+88)),INDEX(DADOS!$B:$B,(MOD(ROW()+7,3)+93))&amp;$U59&amp;INDEX(DADOS!$C:$C,(MOD(ROW()+7,3)+93))&amp;$V59&amp;INDEX(DADOS!$D:$D,(MOD(ROW()+7,3)+93)))))</f>
        <v/>
      </c>
      <c r="X59" s="34" t="n">
        <f aca="false">--(OR(IF($H59="","",$H59)="Insuficiente",IF($H59="","",$H59)="Suficiente"))+--(IF($I59="","",$I59)="Reduzido")+--(IF($J59="","",$J59)="Reduzida")+--(IF($K59="","",$K59)="A melhorar")+--(IF($L59="","",$L59)="Regrediu")+--(IF($M59="","",$M59)="Irregular")</f>
        <v>0</v>
      </c>
      <c r="Y59" s="34" t="n">
        <f aca="false">IF(OR(IF($H59="","",$H59)="Insuficiente",IF($H59="","",$H59)="Suficiente"),1,IF(IF($I59="","",$I59)="Reduzido",2,IF(IF($J59="","",$J59)="Reduzida",3,IF(IF($K59="","",$K59)="A melhorar",4,IF(IF($L59="","",$L59)="Regrediu",5,IF(IF($M59="","",$M59)="Irregular",6,0))))))</f>
        <v>0</v>
      </c>
      <c r="Z59" s="33" t="str">
        <f aca="false">IF(((LEN(_xlfn.TEXTJOIN(",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assiduidade","")))-LEN(SUBSTITUTE(_xlfn.TEXTJOIN(",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assiduidade","")),", ","")))/2)=0,_xlfn.TEXTJOIN(",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assiduidade","")),SUBSTITUTE(_xlfn.TEXTJOIN(",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assiduidade","")),", "," e ",((LEN(_xlfn.TEXTJOIN(",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assiduidade","")))-LEN(SUBSTITUTE(_xlfn.TEXTJOIN(", ",TRUE(),IF(OR(IF($H59="","",$H59)="Insuficiente",IF($H59="","",$H59)="Suficiente"),"o aproveitamento",""),IF(IF($I59="","",$I59)="Reduzido","o empenho",""),IF(IF($J59="","",$J59)="Reduzida","a participação",""),IF(IF($K59="","",$K59)="A melhorar","o comportamento",""),IF(IF($L59="","",$L59)="Regrediu","a evolução",""),IF(IF($M59="","",$M59)="Irregular","a assiduidade","")),", ","")))/2)))</f>
        <v/>
      </c>
      <c r="AA59" s="33" t="str">
        <f aca="false">IF(OR(IF($H59="","",$H59)&lt;&gt;"",IF($I59="","",$I59)&lt;&gt;"",IF($J59="","",$J59)&lt;&gt;"",IF($K59="","",$K59)&lt;&gt;"",IF($L59="","",$L59)&lt;&gt;"",IF($M59="","",$M59)&lt;&gt;""),IF($X59=0,INDEX(DADOS!$B:$B,(MOD(ROW()+17+0,5)+99)),IF($X59=1,CHOOSE($Y59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59&amp;INDEX(DADOS!$C:$C,(MOD(ROW()+17,3)+111)))),"")</f>
        <v/>
      </c>
      <c r="AB59" s="33" t="str">
        <f aca="false">INDEX(DADOS!$B:$B,(MOD(ROW()+19,5)+116))</f>
        <v>É ainda de referir:</v>
      </c>
      <c r="AC59" s="34" t="n">
        <f aca="false">SUBTOTAL(103,$G$8:G59)</f>
        <v>52</v>
      </c>
      <c r="AD59" s="34" t="str">
        <f aca="false">IF($G59="","",C59&amp;"|"&amp;D59&amp;"|"&amp;E59&amp;"|"&amp;$G59)</f>
        <v>10.º RB|Serviço de Bar|3.º Período|Hugo Marques</v>
      </c>
    </row>
    <row r="60" customFormat="false" ht="120" hidden="false" customHeight="true" outlineLevel="0" collapsed="false">
      <c r="B60" s="28" t="str">
        <f aca="false">IF(BASE!B4="","",BASE!B4)</f>
        <v>2026/2027</v>
      </c>
      <c r="C60" s="28" t="str">
        <f aca="false">IF(BASE!C19="","",BASE!C19)</f>
        <v>10.º RB</v>
      </c>
      <c r="D60" s="28" t="str">
        <f aca="false">IF(BASE!F21="","",BASE!F21)</f>
        <v>Serviço de Bar</v>
      </c>
      <c r="E60" s="28" t="s">
        <v>79</v>
      </c>
      <c r="F60" s="28" t="n">
        <v>2</v>
      </c>
      <c r="G60" s="29" t="str">
        <f aca="false">IF(BASE!$C$21="","",BASE!$C$21)</f>
        <v>Rita Antunes</v>
      </c>
      <c r="H60" s="30"/>
      <c r="I60" s="30"/>
      <c r="J60" s="30"/>
      <c r="K60" s="30"/>
      <c r="L60" s="30"/>
      <c r="M60" s="30"/>
      <c r="N60" s="31"/>
      <c r="O60" s="32" t="str">
        <f aca="false">IF($G60="","",IF(AND(NOT(OR(IF($H60="","",$H60)&lt;&gt;"",IF($I60="","",$I60)&lt;&gt;"",IF($J60="","",$J60)&lt;&gt;"",IF($K60="","",$K60)&lt;&gt;"",IF($L60="","",$L60)&lt;&gt;"",IF($M60="","",$M60)&lt;&gt;"")),IF($N60="","",$N60)=""),"— Ainda sem critérios preenchidos. —",_xlfn.TEXTJOIN(" ",TRUE(),$Q60,$T60,$W60,$AA60,IF(IF($N60="","",$N60)&lt;&gt;"",$AB60&amp;" "&amp;IF($N60="","",$N60),""))))</f>
        <v>— Ainda sem critérios preenchidos. —</v>
      </c>
      <c r="Q60" s="33" t="str">
        <f aca="false">IF(OR(IF($H60="","",$H60)&lt;&gt;"",IF($I60="","",$I60)&lt;&gt;"",IF($J60="","",$J60)&lt;&gt;"",IF($K60="","",$K60)&lt;&gt;"",IF($L60="","",$L60)&lt;&gt;"",IF($M60="","",$M60)&lt;&gt;""),INDEX(DADOS!$C:$C,(15+(MATCH(IF($H60="","(sem aproveitamento)",$H60),DADOS!$I$6:$I$11,0)-1)*3+MOD(ROW()+1,3))),"")</f>
        <v/>
      </c>
      <c r="R60" s="33" t="str">
        <f aca="false">IF(((LEN(_xlfn.TEXTJOIN(",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melhorar")),INDEX(DADOS!$C:$C,(48+MATCH(IF($K60="","",$K60),DADOS!$E$6:$E$9,0)-1)),"")))-LEN(SUBSTITUTE(_xlfn.TEXTJOIN(",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melhorar")),INDEX(DADOS!$C:$C,(48+MATCH(IF($K60="","",$K60),DADOS!$E$6:$E$9,0)-1)),"")),", ","")))/2)=0,_xlfn.TEXTJOIN(",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melhorar")),INDEX(DADOS!$C:$C,(48+MATCH(IF($K60="","",$K60),DADOS!$E$6:$E$9,0)-1)),"")),SUBSTITUTE(_xlfn.TEXTJOIN(",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melhorar")),INDEX(DADOS!$C:$C,(48+MATCH(IF($K60="","",$K60),DADOS!$E$6:$E$9,0)-1)),"")),", "," e ",((LEN(_xlfn.TEXTJOIN(",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melhorar")),INDEX(DADOS!$C:$C,(48+MATCH(IF($K60="","",$K60),DADOS!$E$6:$E$9,0)-1)),"")))-LEN(SUBSTITUTE(_xlfn.TEXTJOIN(", ",TRUE(),IF(AND(IF($I60="","",$I60)&lt;&gt;"",NOT(IF($I60="","",$I60)="Reduzido")),INDEX(DADOS!$C:$C,(36+MATCH(IF($I60="","",$I60),DADOS!$C$6:$C$9,0)-1)),""),IF(AND(IF($J60="","",$J60)&lt;&gt;"",NOT(IF($J60="","",$J60)="Reduzida")),INDEX(DADOS!$C:$C,(42+MATCH(IF($J60="","",$J60),DADOS!$D$6:$D$9,0)-1)),""),IF(AND(IF($K60="","",$K60)&lt;&gt;"",NOT(IF($K60="","",$K60)="A melhorar")),INDEX(DADOS!$C:$C,(48+MATCH(IF($K60="","",$K60),DADOS!$E$6:$E$9,0)-1)),"")),", ","")))/2)))</f>
        <v/>
      </c>
      <c r="S60" s="33" t="str">
        <f aca="false">IF(((LEN(_xlfn.TEXTJOIN(",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melhorar"),INDEX(DADOS!$C:$C,(48+MATCH(IF($K60="","",$K60),DADOS!$E$6:$E$9,0)-1)),"")))-LEN(SUBSTITUTE(_xlfn.TEXTJOIN(",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melhorar"),INDEX(DADOS!$C:$C,(48+MATCH(IF($K60="","",$K60),DADOS!$E$6:$E$9,0)-1)),"")),", ","")))/2)=0,_xlfn.TEXTJOIN(",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melhorar"),INDEX(DADOS!$C:$C,(48+MATCH(IF($K60="","",$K60),DADOS!$E$6:$E$9,0)-1)),"")),SUBSTITUTE(_xlfn.TEXTJOIN(",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melhorar"),INDEX(DADOS!$C:$C,(48+MATCH(IF($K60="","",$K60),DADOS!$E$6:$E$9,0)-1)),"")),", "," e ",((LEN(_xlfn.TEXTJOIN(",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melhorar"),INDEX(DADOS!$C:$C,(48+MATCH(IF($K60="","",$K60),DADOS!$E$6:$E$9,0)-1)),"")))-LEN(SUBSTITUTE(_xlfn.TEXTJOIN(", ",TRUE(),IF(AND(IF($I60="","",$I60)&lt;&gt;"",IF($I60="","",$I60)="Reduzido"),INDEX(DADOS!$C:$C,(36+MATCH(IF($I60="","",$I60),DADOS!$C$6:$C$9,0)-1)),""),IF(AND(IF($J60="","",$J60)&lt;&gt;"",IF($J60="","",$J60)="Reduzida"),INDEX(DADOS!$C:$C,(42+MATCH(IF($J60="","",$J60),DADOS!$D$6:$D$9,0)-1)),""),IF(AND(IF($K60="","",$K60)&lt;&gt;"",IF($K60="","",$K60)="A melhorar"),INDEX(DADOS!$C:$C,(48+MATCH(IF($K60="","",$K60),DADOS!$E$6:$E$9,0)-1)),"")),", ","")))/2)))</f>
        <v/>
      </c>
      <c r="T60" s="33" t="str">
        <f aca="false">IF(AND($R60="",$S60=""),"",IF($S60="",INDEX(DADOS!$B:$B,(MOD(ROW()+3,3)+67))&amp;$R60&amp;INDEX(DADOS!$C:$C,(MOD(ROW()+3,3)+67)),IF($R60="",INDEX(DADOS!$B:$B,(MOD(ROW()+3,3)+72))&amp;$S60&amp;INDEX(DADOS!$C:$C,(MOD(ROW()+3,3)+72)),INDEX(DADOS!$B:$B,(MOD(ROW()+3,3)+77))&amp;$R60&amp;INDEX(DADOS!$C:$C,(MOD(ROW()+3,3)+77))&amp;$S60&amp;INDEX(DADOS!$D:$D,(MOD(ROW()+3,3)+77)))))</f>
        <v/>
      </c>
      <c r="U60" s="33" t="str">
        <f aca="false">IF(((LEN(_xlfn.TEXTJOIN(",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)-LEN(SUBSTITUTE(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,", ","")))/2)=0,_xlfn.TEXTJOIN(",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,SUBSTITUTE(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,", "," e ",((LEN(_xlfn.TEXTJOIN(",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)-LEN(SUBSTITUTE(_xlfn.TEXTJOIN(", ",TRUE(),IF(AND(IF($L60="","",$L60)&lt;&gt;"",NOT(IF($L60="","",$L60)="Regrediu")),INDEX(DADOS!$C:$C,(54+MATCH(IF($L60="","",$L60),DADOS!$F$6:$F$9,0)-1)),""),IF(AND(IF($M60="","",$M60)&lt;&gt;"",NOT(IF($M60="","",$M60)="Irregular")),INDEX(DADOS!$C:$C,(60+MATCH(IF($M60="","",$M60),DADOS!$G$6:$G$9,0)-1)),"")),", ","")))/2)))</f>
        <v/>
      </c>
      <c r="V60" s="33" t="str">
        <f aca="false">IF(((LEN(_xlfn.TEXTJOIN(",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)-LEN(SUBSTITUTE(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,", ","")))/2)=0,_xlfn.TEXTJOIN(",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,SUBSTITUTE(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,", "," e ",((LEN(_xlfn.TEXTJOIN(",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)-LEN(SUBSTITUTE(_xlfn.TEXTJOIN(", ",TRUE(),IF(AND(IF($L60="","",$L60)&lt;&gt;"",IF($L60="","",$L60)="Regrediu"),INDEX(DADOS!$C:$C,(54+MATCH(IF($L60="","",$L60),DADOS!$F$6:$F$9,0)-1)),""),IF(AND(IF($M60="","",$M60)&lt;&gt;"",IF($M60="","",$M60)="Irregular"),INDEX(DADOS!$C:$C,(60+MATCH(IF($M60="","",$M60),DADOS!$G$6:$G$9,0)-1)),"")),", ","")))/2)))</f>
        <v/>
      </c>
      <c r="W60" s="33" t="str">
        <f aca="false">IF(AND($U60="",$V60=""),"",IF($V60="",INDEX(DADOS!$B:$B,(MOD(ROW()+7,3)+83))&amp;$U60&amp;INDEX(DADOS!$C:$C,(MOD(ROW()+7,3)+83)),IF($U60="",INDEX(DADOS!$B:$B,(MOD(ROW()+7,3)+88))&amp;$V60&amp;INDEX(DADOS!$C:$C,(MOD(ROW()+7,3)+88)),INDEX(DADOS!$B:$B,(MOD(ROW()+7,3)+93))&amp;$U60&amp;INDEX(DADOS!$C:$C,(MOD(ROW()+7,3)+93))&amp;$V60&amp;INDEX(DADOS!$D:$D,(MOD(ROW()+7,3)+93)))))</f>
        <v/>
      </c>
      <c r="X60" s="34" t="n">
        <f aca="false">--(OR(IF($H60="","",$H60)="Insuficiente",IF($H60="","",$H60)="Suficiente"))+--(IF($I60="","",$I60)="Reduzido")+--(IF($J60="","",$J60)="Reduzida")+--(IF($K60="","",$K60)="A melhorar")+--(IF($L60="","",$L60)="Regrediu")+--(IF($M60="","",$M60)="Irregular")</f>
        <v>0</v>
      </c>
      <c r="Y60" s="34" t="n">
        <f aca="false">IF(OR(IF($H60="","",$H60)="Insuficiente",IF($H60="","",$H60)="Suficiente"),1,IF(IF($I60="","",$I60)="Reduzido",2,IF(IF($J60="","",$J60)="Reduzida",3,IF(IF($K60="","",$K60)="A melhorar",4,IF(IF($L60="","",$L60)="Regrediu",5,IF(IF($M60="","",$M60)="Irregular",6,0))))))</f>
        <v>0</v>
      </c>
      <c r="Z60" s="33" t="str">
        <f aca="false">IF(((LEN(_xlfn.TEXTJOIN(",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assiduidade","")))-LEN(SUBSTITUTE(_xlfn.TEXTJOIN(",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assiduidade","")),", ","")))/2)=0,_xlfn.TEXTJOIN(",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assiduidade","")),SUBSTITUTE(_xlfn.TEXTJOIN(",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assiduidade","")),", "," e ",((LEN(_xlfn.TEXTJOIN(",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assiduidade","")))-LEN(SUBSTITUTE(_xlfn.TEXTJOIN(", ",TRUE(),IF(OR(IF($H60="","",$H60)="Insuficiente",IF($H60="","",$H60)="Suficiente"),"o aproveitamento",""),IF(IF($I60="","",$I60)="Reduzido","o empenho",""),IF(IF($J60="","",$J60)="Reduzida","a participação",""),IF(IF($K60="","",$K60)="A melhorar","o comportamento",""),IF(IF($L60="","",$L60)="Regrediu","a evolução",""),IF(IF($M60="","",$M60)="Irregular","a assiduidade","")),", ","")))/2)))</f>
        <v/>
      </c>
      <c r="AA60" s="33" t="str">
        <f aca="false">IF(OR(IF($H60="","",$H60)&lt;&gt;"",IF($I60="","",$I60)&lt;&gt;"",IF($J60="","",$J60)&lt;&gt;"",IF($K60="","",$K60)&lt;&gt;"",IF($L60="","",$L60)&lt;&gt;"",IF($M60="","",$M60)&lt;&gt;""),IF($X60=0,INDEX(DADOS!$B:$B,(MOD(ROW()+17+0,5)+99)),IF($X60=1,CHOOSE($Y60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60&amp;INDEX(DADOS!$C:$C,(MOD(ROW()+17,3)+111)))),"")</f>
        <v/>
      </c>
      <c r="AB60" s="33" t="str">
        <f aca="false">INDEX(DADOS!$B:$B,(MOD(ROW()+19,5)+116))</f>
        <v>Destaca-se igualmente:</v>
      </c>
      <c r="AC60" s="34" t="n">
        <f aca="false">SUBTOTAL(103,$G$8:G60)</f>
        <v>53</v>
      </c>
      <c r="AD60" s="34" t="str">
        <f aca="false">IF($G60="","",C60&amp;"|"&amp;D60&amp;"|"&amp;E60&amp;"|"&amp;$G60)</f>
        <v>10.º RB|Serviço de Bar|3.º Período|Rita Antunes</v>
      </c>
    </row>
    <row r="61" customFormat="false" ht="120" hidden="false" customHeight="true" outlineLevel="0" collapsed="false">
      <c r="B61" s="28" t="str">
        <f aca="false">IF(BASE!B4="","",BASE!B4)</f>
        <v>2026/2027</v>
      </c>
      <c r="C61" s="28" t="str">
        <f aca="false">IF(BASE!C19="","",BASE!C19)</f>
        <v>10.º RB</v>
      </c>
      <c r="D61" s="28" t="str">
        <f aca="false">IF(BASE!F21="","",BASE!F21)</f>
        <v>Serviço de Bar</v>
      </c>
      <c r="E61" s="28" t="s">
        <v>79</v>
      </c>
      <c r="F61" s="28" t="n">
        <v>3</v>
      </c>
      <c r="G61" s="29" t="str">
        <f aca="false">IF(BASE!$C$22="","",BASE!$C$22)</f>
        <v>Tomás Oliveira</v>
      </c>
      <c r="H61" s="30"/>
      <c r="I61" s="30"/>
      <c r="J61" s="30"/>
      <c r="K61" s="30"/>
      <c r="L61" s="30"/>
      <c r="M61" s="30"/>
      <c r="N61" s="31"/>
      <c r="O61" s="32" t="str">
        <f aca="false">IF($G61="","",IF(AND(NOT(OR(IF($H61="","",$H61)&lt;&gt;"",IF($I61="","",$I61)&lt;&gt;"",IF($J61="","",$J61)&lt;&gt;"",IF($K61="","",$K61)&lt;&gt;"",IF($L61="","",$L61)&lt;&gt;"",IF($M61="","",$M61)&lt;&gt;"")),IF($N61="","",$N61)=""),"— Ainda sem critérios preenchidos. —",_xlfn.TEXTJOIN(" ",TRUE(),$Q61,$T61,$W61,$AA61,IF(IF($N61="","",$N61)&lt;&gt;"",$AB61&amp;" "&amp;IF($N61="","",$N61),""))))</f>
        <v>— Ainda sem critérios preenchidos. —</v>
      </c>
      <c r="Q61" s="33" t="str">
        <f aca="false">IF(OR(IF($H61="","",$H61)&lt;&gt;"",IF($I61="","",$I61)&lt;&gt;"",IF($J61="","",$J61)&lt;&gt;"",IF($K61="","",$K61)&lt;&gt;"",IF($L61="","",$L61)&lt;&gt;"",IF($M61="","",$M61)&lt;&gt;""),INDEX(DADOS!$C:$C,(15+(MATCH(IF($H61="","(sem aproveitamento)",$H61),DADOS!$I$6:$I$11,0)-1)*3+MOD(ROW()+1,3))),"")</f>
        <v/>
      </c>
      <c r="R61" s="33" t="str">
        <f aca="false">IF(((LEN(_xlfn.TEXTJOIN(",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melhorar")),INDEX(DADOS!$C:$C,(48+MATCH(IF($K61="","",$K61),DADOS!$E$6:$E$9,0)-1)),"")))-LEN(SUBSTITUTE(_xlfn.TEXTJOIN(",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melhorar")),INDEX(DADOS!$C:$C,(48+MATCH(IF($K61="","",$K61),DADOS!$E$6:$E$9,0)-1)),"")),", ","")))/2)=0,_xlfn.TEXTJOIN(",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melhorar")),INDEX(DADOS!$C:$C,(48+MATCH(IF($K61="","",$K61),DADOS!$E$6:$E$9,0)-1)),"")),SUBSTITUTE(_xlfn.TEXTJOIN(",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melhorar")),INDEX(DADOS!$C:$C,(48+MATCH(IF($K61="","",$K61),DADOS!$E$6:$E$9,0)-1)),"")),", "," e ",((LEN(_xlfn.TEXTJOIN(",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melhorar")),INDEX(DADOS!$C:$C,(48+MATCH(IF($K61="","",$K61),DADOS!$E$6:$E$9,0)-1)),"")))-LEN(SUBSTITUTE(_xlfn.TEXTJOIN(", ",TRUE(),IF(AND(IF($I61="","",$I61)&lt;&gt;"",NOT(IF($I61="","",$I61)="Reduzido")),INDEX(DADOS!$C:$C,(36+MATCH(IF($I61="","",$I61),DADOS!$C$6:$C$9,0)-1)),""),IF(AND(IF($J61="","",$J61)&lt;&gt;"",NOT(IF($J61="","",$J61)="Reduzida")),INDEX(DADOS!$C:$C,(42+MATCH(IF($J61="","",$J61),DADOS!$D$6:$D$9,0)-1)),""),IF(AND(IF($K61="","",$K61)&lt;&gt;"",NOT(IF($K61="","",$K61)="A melhorar")),INDEX(DADOS!$C:$C,(48+MATCH(IF($K61="","",$K61),DADOS!$E$6:$E$9,0)-1)),"")),", ","")))/2)))</f>
        <v/>
      </c>
      <c r="S61" s="33" t="str">
        <f aca="false">IF(((LEN(_xlfn.TEXTJOIN(",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melhorar"),INDEX(DADOS!$C:$C,(48+MATCH(IF($K61="","",$K61),DADOS!$E$6:$E$9,0)-1)),"")))-LEN(SUBSTITUTE(_xlfn.TEXTJOIN(",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melhorar"),INDEX(DADOS!$C:$C,(48+MATCH(IF($K61="","",$K61),DADOS!$E$6:$E$9,0)-1)),"")),", ","")))/2)=0,_xlfn.TEXTJOIN(",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melhorar"),INDEX(DADOS!$C:$C,(48+MATCH(IF($K61="","",$K61),DADOS!$E$6:$E$9,0)-1)),"")),SUBSTITUTE(_xlfn.TEXTJOIN(",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melhorar"),INDEX(DADOS!$C:$C,(48+MATCH(IF($K61="","",$K61),DADOS!$E$6:$E$9,0)-1)),"")),", "," e ",((LEN(_xlfn.TEXTJOIN(",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melhorar"),INDEX(DADOS!$C:$C,(48+MATCH(IF($K61="","",$K61),DADOS!$E$6:$E$9,0)-1)),"")))-LEN(SUBSTITUTE(_xlfn.TEXTJOIN(", ",TRUE(),IF(AND(IF($I61="","",$I61)&lt;&gt;"",IF($I61="","",$I61)="Reduzido"),INDEX(DADOS!$C:$C,(36+MATCH(IF($I61="","",$I61),DADOS!$C$6:$C$9,0)-1)),""),IF(AND(IF($J61="","",$J61)&lt;&gt;"",IF($J61="","",$J61)="Reduzida"),INDEX(DADOS!$C:$C,(42+MATCH(IF($J61="","",$J61),DADOS!$D$6:$D$9,0)-1)),""),IF(AND(IF($K61="","",$K61)&lt;&gt;"",IF($K61="","",$K61)="A melhorar"),INDEX(DADOS!$C:$C,(48+MATCH(IF($K61="","",$K61),DADOS!$E$6:$E$9,0)-1)),"")),", ","")))/2)))</f>
        <v/>
      </c>
      <c r="T61" s="33" t="str">
        <f aca="false">IF(AND($R61="",$S61=""),"",IF($S61="",INDEX(DADOS!$B:$B,(MOD(ROW()+3,3)+67))&amp;$R61&amp;INDEX(DADOS!$C:$C,(MOD(ROW()+3,3)+67)),IF($R61="",INDEX(DADOS!$B:$B,(MOD(ROW()+3,3)+72))&amp;$S61&amp;INDEX(DADOS!$C:$C,(MOD(ROW()+3,3)+72)),INDEX(DADOS!$B:$B,(MOD(ROW()+3,3)+77))&amp;$R61&amp;INDEX(DADOS!$C:$C,(MOD(ROW()+3,3)+77))&amp;$S61&amp;INDEX(DADOS!$D:$D,(MOD(ROW()+3,3)+77)))))</f>
        <v/>
      </c>
      <c r="U61" s="33" t="str">
        <f aca="false">IF(((LEN(_xlfn.TEXTJOIN(",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)-LEN(SUBSTITUTE(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,", ","")))/2)=0,_xlfn.TEXTJOIN(",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,SUBSTITUTE(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,", "," e ",((LEN(_xlfn.TEXTJOIN(",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)-LEN(SUBSTITUTE(_xlfn.TEXTJOIN(", ",TRUE(),IF(AND(IF($L61="","",$L61)&lt;&gt;"",NOT(IF($L61="","",$L61)="Regrediu")),INDEX(DADOS!$C:$C,(54+MATCH(IF($L61="","",$L61),DADOS!$F$6:$F$9,0)-1)),""),IF(AND(IF($M61="","",$M61)&lt;&gt;"",NOT(IF($M61="","",$M61)="Irregular")),INDEX(DADOS!$C:$C,(60+MATCH(IF($M61="","",$M61),DADOS!$G$6:$G$9,0)-1)),"")),", ","")))/2)))</f>
        <v/>
      </c>
      <c r="V61" s="33" t="str">
        <f aca="false">IF(((LEN(_xlfn.TEXTJOIN(",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)-LEN(SUBSTITUTE(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,", ","")))/2)=0,_xlfn.TEXTJOIN(",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,SUBSTITUTE(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,", "," e ",((LEN(_xlfn.TEXTJOIN(",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)-LEN(SUBSTITUTE(_xlfn.TEXTJOIN(", ",TRUE(),IF(AND(IF($L61="","",$L61)&lt;&gt;"",IF($L61="","",$L61)="Regrediu"),INDEX(DADOS!$C:$C,(54+MATCH(IF($L61="","",$L61),DADOS!$F$6:$F$9,0)-1)),""),IF(AND(IF($M61="","",$M61)&lt;&gt;"",IF($M61="","",$M61)="Irregular"),INDEX(DADOS!$C:$C,(60+MATCH(IF($M61="","",$M61),DADOS!$G$6:$G$9,0)-1)),"")),", ","")))/2)))</f>
        <v/>
      </c>
      <c r="W61" s="33" t="str">
        <f aca="false">IF(AND($U61="",$V61=""),"",IF($V61="",INDEX(DADOS!$B:$B,(MOD(ROW()+7,3)+83))&amp;$U61&amp;INDEX(DADOS!$C:$C,(MOD(ROW()+7,3)+83)),IF($U61="",INDEX(DADOS!$B:$B,(MOD(ROW()+7,3)+88))&amp;$V61&amp;INDEX(DADOS!$C:$C,(MOD(ROW()+7,3)+88)),INDEX(DADOS!$B:$B,(MOD(ROW()+7,3)+93))&amp;$U61&amp;INDEX(DADOS!$C:$C,(MOD(ROW()+7,3)+93))&amp;$V61&amp;INDEX(DADOS!$D:$D,(MOD(ROW()+7,3)+93)))))</f>
        <v/>
      </c>
      <c r="X61" s="34" t="n">
        <f aca="false">--(OR(IF($H61="","",$H61)="Insuficiente",IF($H61="","",$H61)="Suficiente"))+--(IF($I61="","",$I61)="Reduzido")+--(IF($J61="","",$J61)="Reduzida")+--(IF($K61="","",$K61)="A melhorar")+--(IF($L61="","",$L61)="Regrediu")+--(IF($M61="","",$M61)="Irregular")</f>
        <v>0</v>
      </c>
      <c r="Y61" s="34" t="n">
        <f aca="false">IF(OR(IF($H61="","",$H61)="Insuficiente",IF($H61="","",$H61)="Suficiente"),1,IF(IF($I61="","",$I61)="Reduzido",2,IF(IF($J61="","",$J61)="Reduzida",3,IF(IF($K61="","",$K61)="A melhorar",4,IF(IF($L61="","",$L61)="Regrediu",5,IF(IF($M61="","",$M61)="Irregular",6,0))))))</f>
        <v>0</v>
      </c>
      <c r="Z61" s="33" t="str">
        <f aca="false">IF(((LEN(_xlfn.TEXTJOIN(",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assiduidade","")))-LEN(SUBSTITUTE(_xlfn.TEXTJOIN(",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assiduidade","")),", ","")))/2)=0,_xlfn.TEXTJOIN(",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assiduidade","")),SUBSTITUTE(_xlfn.TEXTJOIN(",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assiduidade","")),", "," e ",((LEN(_xlfn.TEXTJOIN(",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assiduidade","")))-LEN(SUBSTITUTE(_xlfn.TEXTJOIN(", ",TRUE(),IF(OR(IF($H61="","",$H61)="Insuficiente",IF($H61="","",$H61)="Suficiente"),"o aproveitamento",""),IF(IF($I61="","",$I61)="Reduzido","o empenho",""),IF(IF($J61="","",$J61)="Reduzida","a participação",""),IF(IF($K61="","",$K61)="A melhorar","o comportamento",""),IF(IF($L61="","",$L61)="Regrediu","a evolução",""),IF(IF($M61="","",$M61)="Irregular","a assiduidade","")),", ","")))/2)))</f>
        <v/>
      </c>
      <c r="AA61" s="33" t="str">
        <f aca="false">IF(OR(IF($H61="","",$H61)&lt;&gt;"",IF($I61="","",$I61)&lt;&gt;"",IF($J61="","",$J61)&lt;&gt;"",IF($K61="","",$K61)&lt;&gt;"",IF($L61="","",$L61)&lt;&gt;"",IF($M61="","",$M61)&lt;&gt;""),IF($X61=0,INDEX(DADOS!$B:$B,(MOD(ROW()+17+0,5)+99)),IF($X61=1,CHOOSE($Y61,INDEX(DADOS!$B:$B,(MOD(ROW()+17+0,3)+106)),INDEX(DADOS!$C:$C,(MOD(ROW()+17+0,3)+106)),INDEX(DADOS!$D:$D,(MOD(ROW()+17+0,3)+106)),INDEX(DADOS!$E:$E,(MOD(ROW()+17+0,3)+106)),INDEX(DADOS!$F:$F,(MOD(ROW()+17+0,3)+106)),INDEX(DADOS!$G:$G,(MOD(ROW()+17+0,3)+106))),INDEX(DADOS!$B:$B,(MOD(ROW()+17,3)+111))&amp;$Z61&amp;INDEX(DADOS!$C:$C,(MOD(ROW()+17,3)+111)))),"")</f>
        <v/>
      </c>
      <c r="AB61" s="33" t="str">
        <f aca="false">INDEX(DADOS!$B:$B,(MOD(ROW()+19,5)+116))</f>
        <v>Importa ainda destacar:</v>
      </c>
      <c r="AC61" s="34" t="n">
        <f aca="false">SUBTOTAL(103,$G$8:G61)</f>
        <v>54</v>
      </c>
      <c r="AD61" s="34" t="str">
        <f aca="false">IF($G61="","",C61&amp;"|"&amp;D61&amp;"|"&amp;E61&amp;"|"&amp;$G61)</f>
        <v>10.º RB|Serviço de Bar|3.º Período|Tomás Oliveira</v>
      </c>
    </row>
  </sheetData>
  <sheetProtection sheet="true" formatCells="false" formatColumns="false" formatRows="false" sort="false" autoFilter="false"/>
  <mergeCells count="6">
    <mergeCell ref="B1:O1"/>
    <mergeCell ref="B3:O3"/>
    <mergeCell ref="B5:O5"/>
    <mergeCell ref="F6:G6"/>
    <mergeCell ref="H6:M6"/>
    <mergeCell ref="N6:O6"/>
  </mergeCells>
  <dataValidations count="6">
    <dataValidation allowBlank="true" error="Escolhe um valor da lista." errorStyle="stop" errorTitle="Valor inválido" operator="between" showDropDown="false" showErrorMessage="true" showInputMessage="false" sqref="H8:H61" type="list">
      <formula1>LISTA_APROVEITAMENTO</formula1>
      <formula2>0</formula2>
    </dataValidation>
    <dataValidation allowBlank="true" error="Escolhe um valor da lista." errorStyle="stop" errorTitle="Valor inválido" operator="between" showDropDown="false" showErrorMessage="true" showInputMessage="false" sqref="I8:I61" type="list">
      <formula1>LISTA_EMPENHO</formula1>
      <formula2>0</formula2>
    </dataValidation>
    <dataValidation allowBlank="true" error="Escolhe um valor da lista." errorStyle="stop" errorTitle="Valor inválido" operator="between" showDropDown="false" showErrorMessage="true" showInputMessage="false" sqref="J8:J61" type="list">
      <formula1>LISTA_PARTICIPACAO</formula1>
      <formula2>0</formula2>
    </dataValidation>
    <dataValidation allowBlank="true" error="Escolhe um valor da lista." errorStyle="stop" errorTitle="Valor inválido" operator="between" showDropDown="false" showErrorMessage="true" showInputMessage="false" sqref="K8:K61" type="list">
      <formula1>LISTA_COMPORTAMENTO</formula1>
      <formula2>0</formula2>
    </dataValidation>
    <dataValidation allowBlank="true" error="Escolhe um valor da lista." errorStyle="stop" errorTitle="Valor inválido" operator="between" showDropDown="false" showErrorMessage="true" showInputMessage="false" sqref="L8:L61" type="list">
      <formula1>LISTA_EVOLUCAO</formula1>
      <formula2>0</formula2>
    </dataValidation>
    <dataValidation allowBlank="true" error="Escolhe um valor da lista." errorStyle="stop" errorTitle="Valor inválido" operator="between" showDropDown="false" showErrorMessage="true" showInputMessage="false" sqref="M8:M61" type="list">
      <formula1>LISTA_ASSIDUIDADE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5" min="3" style="0" width="16"/>
    <col collapsed="false" customWidth="true" hidden="false" outlineLevel="0" max="6" min="6" style="0" width="3"/>
    <col collapsed="false" customWidth="true" hidden="true" outlineLevel="0" max="11" min="10" style="0" width="2"/>
    <col collapsed="false" customWidth="true" hidden="true" outlineLevel="0" max="15" min="13" style="0" width="2"/>
  </cols>
  <sheetData>
    <row r="1" customFormat="false" ht="27.75" hidden="false" customHeight="true" outlineLevel="0" collapsed="false">
      <c r="A1" s="9" t="s">
        <v>85</v>
      </c>
      <c r="B1" s="9"/>
      <c r="C1" s="9"/>
      <c r="D1" s="9"/>
      <c r="E1" s="9"/>
      <c r="J1" s="0" t="str">
        <f aca="false">BASE!C7</f>
        <v>8.º A</v>
      </c>
      <c r="K1" s="0" t="n">
        <f aca="false">IFERROR(MATCH(C11,LISTA_APROVEITAMENTO,0),"")</f>
        <v>3</v>
      </c>
      <c r="M1" s="0" t="n">
        <f aca="false">IF(IF($O$3,3,IF($O$2,2,IF($O$1,1,0)))=0,"",IFERROR(MATCH(CHOOSE(IF($O$3,3,IF($O$2,2,IF($O$1,1,0))),C12,D12,E12),LISTA_EMPENHO,0),""))</f>
        <v>4</v>
      </c>
      <c r="N1" s="0" t="s">
        <v>45</v>
      </c>
      <c r="O1" s="35" t="b">
        <f aca="false">OR(C12&lt;&gt;"—",C13&lt;&gt;"—",C14&lt;&gt;"—",C16&lt;&gt;"—")</f>
        <v>1</v>
      </c>
    </row>
    <row r="2" customFormat="false" ht="21.75" hidden="false" customHeight="true" outlineLevel="0" collapsed="false">
      <c r="A2" s="10" t="s">
        <v>86</v>
      </c>
      <c r="B2" s="10"/>
      <c r="C2" s="10"/>
      <c r="D2" s="10"/>
      <c r="E2" s="10"/>
      <c r="J2" s="0" t="str">
        <f aca="false">BASE!C13</f>
        <v>8.º B</v>
      </c>
      <c r="K2" s="0" t="n">
        <f aca="false">IFERROR(MATCH(D11,LISTA_APROVEITAMENTO,0),"")</f>
        <v>4</v>
      </c>
      <c r="M2" s="0" t="n">
        <f aca="false">IF(IF($O$3,3,IF($O$2,2,IF($O$1,1,0)))=0,"",IFERROR(MATCH(CHOOSE(IF($O$3,3,IF($O$2,2,IF($O$1,1,0))),C13,D13,E13),LISTA_PARTICIPACAO,0),""))</f>
        <v>4</v>
      </c>
      <c r="N2" s="0" t="s">
        <v>46</v>
      </c>
      <c r="O2" s="35" t="b">
        <f aca="false">OR(D12&lt;&gt;"—",D13&lt;&gt;"—",D14&lt;&gt;"—",D16&lt;&gt;"—")</f>
        <v>1</v>
      </c>
    </row>
    <row r="3" customFormat="false" ht="15" hidden="false" customHeight="false" outlineLevel="0" collapsed="false">
      <c r="J3" s="0" t="str">
        <f aca="false">BASE!C19</f>
        <v>10.º RB</v>
      </c>
      <c r="K3" s="0" t="str">
        <f aca="false">IFERROR(MATCH(E11,LISTA_APROVEITAMENTO,0),"")</f>
        <v/>
      </c>
      <c r="M3" s="0" t="n">
        <f aca="false">IF(IF($O$3,3,IF($O$2,2,IF($O$1,1,0)))=0,"",IFERROR(MATCH(CHOOSE(IF($O$3,3,IF($O$2,2,IF($O$1,1,0))),C14,D14,E14),LISTA_COMPORTAMENTO,0),""))</f>
        <v>4</v>
      </c>
      <c r="N3" s="0" t="s">
        <v>47</v>
      </c>
      <c r="O3" s="35" t="b">
        <f aca="false">OR(E12&lt;&gt;"—",E13&lt;&gt;"—",E14&lt;&gt;"—",E16&lt;&gt;"—")</f>
        <v>0</v>
      </c>
    </row>
    <row r="4" customFormat="false" ht="15" hidden="false" customHeight="false" outlineLevel="0" collapsed="false">
      <c r="B4" s="36" t="s">
        <v>87</v>
      </c>
      <c r="C4" s="30" t="s">
        <v>13</v>
      </c>
      <c r="D4" s="30"/>
      <c r="E4" s="30"/>
      <c r="M4" s="0" t="n">
        <f aca="false">IF(IF($O$3,3,IF($O$2,2,IF($O$1,1,0)))=0,"",IFERROR(MATCH(CHOOSE(IF($O$3,3,IF($O$2,2,IF($O$1,1,0))),C16,D16,E16),LISTA_ASSIDUIDADE,0),""))</f>
        <v>4</v>
      </c>
      <c r="N4" s="0" t="s">
        <v>49</v>
      </c>
    </row>
    <row r="5" customFormat="false" ht="15" hidden="false" customHeight="false" outlineLevel="0" collapsed="false">
      <c r="B5" s="36" t="s">
        <v>43</v>
      </c>
      <c r="C5" s="30" t="s">
        <v>15</v>
      </c>
      <c r="D5" s="30"/>
      <c r="E5" s="30"/>
    </row>
    <row r="6" customFormat="false" ht="15" hidden="false" customHeight="false" outlineLevel="0" collapsed="false">
      <c r="B6" s="36" t="s">
        <v>88</v>
      </c>
      <c r="C6" s="30" t="s">
        <v>16</v>
      </c>
      <c r="D6" s="30"/>
      <c r="E6" s="30"/>
    </row>
    <row r="8" customFormat="false" ht="19.5" hidden="false" customHeight="true" outlineLevel="0" collapsed="false">
      <c r="B8" s="37" t="str">
        <f aca="false">IF($C$5="","Escolhe a turma, o aluno e a disciplina/UFCD acima.",$C$5&amp;"   ·   "&amp;$C$4&amp;" · "&amp;$C$6&amp;" · "&amp;BASE!B4)</f>
        <v>Ana Silva   ·   8.º A · Matemática · 2026/2027</v>
      </c>
      <c r="C8" s="37"/>
      <c r="D8" s="37"/>
      <c r="E8" s="37"/>
    </row>
    <row r="10" customFormat="false" ht="21.75" hidden="false" customHeight="true" outlineLevel="0" collapsed="false">
      <c r="B10" s="38" t="s">
        <v>89</v>
      </c>
      <c r="C10" s="38" t="s">
        <v>66</v>
      </c>
      <c r="D10" s="38" t="s">
        <v>74</v>
      </c>
      <c r="E10" s="38" t="s">
        <v>79</v>
      </c>
    </row>
    <row r="11" customFormat="false" ht="18" hidden="false" customHeight="true" outlineLevel="0" collapsed="false">
      <c r="B11" s="36" t="s">
        <v>44</v>
      </c>
      <c r="C11" s="39" t="str">
        <f aca="false">IF($C$5="","",IFERROR(IF(INDEX(APRECIAÇÕES!$H$8:$H$61,MATCH($C$4&amp;"|"&amp;$C$6&amp;"|"&amp;"1.º Período"&amp;"|"&amp;$C$5,APRECIAÇÕES!$AD$8:$AD$61,0))="","—",INDEX(APRECIAÇÕES!$H$8:$H$61,MATCH($C$4&amp;"|"&amp;$C$6&amp;"|"&amp;"1.º Período"&amp;"|"&amp;$C$5,APRECIAÇÕES!$AD$8:$AD$61,0))),"—"))</f>
        <v>Bom</v>
      </c>
      <c r="D11" s="39" t="str">
        <f aca="false">IF($C$5="","",IFERROR(IF(INDEX(APRECIAÇÕES!$H$8:$H$61,MATCH($C$4&amp;"|"&amp;$C$6&amp;"|"&amp;"2.º Período"&amp;"|"&amp;$C$5,APRECIAÇÕES!$AD$8:$AD$61,0))="","—",INDEX(APRECIAÇÕES!$H$8:$H$61,MATCH($C$4&amp;"|"&amp;$C$6&amp;"|"&amp;"2.º Período"&amp;"|"&amp;$C$5,APRECIAÇÕES!$AD$8:$AD$61,0))),"—"))</f>
        <v>Muito Bom</v>
      </c>
      <c r="E11" s="39" t="str">
        <f aca="false">IF($C$5="","",IFERROR(IF(INDEX(APRECIAÇÕES!$H$8:$H$61,MATCH($C$4&amp;"|"&amp;$C$6&amp;"|"&amp;"3.º Período"&amp;"|"&amp;$C$5,APRECIAÇÕES!$AD$8:$AD$61,0))="","—",INDEX(APRECIAÇÕES!$H$8:$H$61,MATCH($C$4&amp;"|"&amp;$C$6&amp;"|"&amp;"3.º Período"&amp;"|"&amp;$C$5,APRECIAÇÕES!$AD$8:$AD$61,0))),"—"))</f>
        <v>—</v>
      </c>
    </row>
    <row r="12" customFormat="false" ht="18" hidden="false" customHeight="true" outlineLevel="0" collapsed="false">
      <c r="B12" s="36" t="s">
        <v>45</v>
      </c>
      <c r="C12" s="39" t="str">
        <f aca="false">IF($C$5="","",IFERROR(IF(INDEX(APRECIAÇÕES!$I$8:$I$61,MATCH($C$4&amp;"|"&amp;$C$6&amp;"|"&amp;"1.º Período"&amp;"|"&amp;$C$5,APRECIAÇÕES!$AD$8:$AD$61,0))="","—",INDEX(APRECIAÇÕES!$I$8:$I$61,MATCH($C$4&amp;"|"&amp;$C$6&amp;"|"&amp;"1.º Período"&amp;"|"&amp;$C$5,APRECIAÇÕES!$AD$8:$AD$61,0))),"—"))</f>
        <v>Muito Bom</v>
      </c>
      <c r="D12" s="39" t="str">
        <f aca="false">IF($C$5="","",IFERROR(IF(INDEX(APRECIAÇÕES!$I$8:$I$61,MATCH($C$4&amp;"|"&amp;$C$6&amp;"|"&amp;"2.º Período"&amp;"|"&amp;$C$5,APRECIAÇÕES!$AD$8:$AD$61,0))="","—",INDEX(APRECIAÇÕES!$I$8:$I$61,MATCH($C$4&amp;"|"&amp;$C$6&amp;"|"&amp;"2.º Período"&amp;"|"&amp;$C$5,APRECIAÇÕES!$AD$8:$AD$61,0))),"—"))</f>
        <v>Muito Bom</v>
      </c>
      <c r="E12" s="39" t="str">
        <f aca="false">IF($C$5="","",IFERROR(IF(INDEX(APRECIAÇÕES!$I$8:$I$61,MATCH($C$4&amp;"|"&amp;$C$6&amp;"|"&amp;"3.º Período"&amp;"|"&amp;$C$5,APRECIAÇÕES!$AD$8:$AD$61,0))="","—",INDEX(APRECIAÇÕES!$I$8:$I$61,MATCH($C$4&amp;"|"&amp;$C$6&amp;"|"&amp;"3.º Período"&amp;"|"&amp;$C$5,APRECIAÇÕES!$AD$8:$AD$61,0))),"—"))</f>
        <v>—</v>
      </c>
    </row>
    <row r="13" customFormat="false" ht="18" hidden="false" customHeight="true" outlineLevel="0" collapsed="false">
      <c r="B13" s="36" t="s">
        <v>46</v>
      </c>
      <c r="C13" s="39" t="str">
        <f aca="false">IF($C$5="","",IFERROR(IF(INDEX(APRECIAÇÕES!$J$8:$J$61,MATCH($C$4&amp;"|"&amp;$C$6&amp;"|"&amp;"1.º Período"&amp;"|"&amp;$C$5,APRECIAÇÕES!$AD$8:$AD$61,0))="","—",INDEX(APRECIAÇÕES!$J$8:$J$61,MATCH($C$4&amp;"|"&amp;$C$6&amp;"|"&amp;"1.º Período"&amp;"|"&amp;$C$5,APRECIAÇÕES!$AD$8:$AD$61,0))),"—"))</f>
        <v>Boa</v>
      </c>
      <c r="D13" s="39" t="str">
        <f aca="false">IF($C$5="","",IFERROR(IF(INDEX(APRECIAÇÕES!$J$8:$J$61,MATCH($C$4&amp;"|"&amp;$C$6&amp;"|"&amp;"2.º Período"&amp;"|"&amp;$C$5,APRECIAÇÕES!$AD$8:$AD$61,0))="","—",INDEX(APRECIAÇÕES!$J$8:$J$61,MATCH($C$4&amp;"|"&amp;$C$6&amp;"|"&amp;"2.º Período"&amp;"|"&amp;$C$5,APRECIAÇÕES!$AD$8:$AD$61,0))),"—"))</f>
        <v>Muito Boa</v>
      </c>
      <c r="E13" s="39" t="str">
        <f aca="false">IF($C$5="","",IFERROR(IF(INDEX(APRECIAÇÕES!$J$8:$J$61,MATCH($C$4&amp;"|"&amp;$C$6&amp;"|"&amp;"3.º Período"&amp;"|"&amp;$C$5,APRECIAÇÕES!$AD$8:$AD$61,0))="","—",INDEX(APRECIAÇÕES!$J$8:$J$61,MATCH($C$4&amp;"|"&amp;$C$6&amp;"|"&amp;"3.º Período"&amp;"|"&amp;$C$5,APRECIAÇÕES!$AD$8:$AD$61,0))),"—"))</f>
        <v>—</v>
      </c>
    </row>
    <row r="14" customFormat="false" ht="18" hidden="false" customHeight="true" outlineLevel="0" collapsed="false">
      <c r="B14" s="36" t="s">
        <v>47</v>
      </c>
      <c r="C14" s="39" t="str">
        <f aca="false">IF($C$5="","",IFERROR(IF(INDEX(APRECIAÇÕES!$K$8:$K$61,MATCH($C$4&amp;"|"&amp;$C$6&amp;"|"&amp;"1.º Período"&amp;"|"&amp;$C$5,APRECIAÇÕES!$AD$8:$AD$61,0))="","—",INDEX(APRECIAÇÕES!$K$8:$K$61,MATCH($C$4&amp;"|"&amp;$C$6&amp;"|"&amp;"1.º Período"&amp;"|"&amp;$C$5,APRECIAÇÕES!$AD$8:$AD$61,0))),"—"))</f>
        <v>Muito Bom</v>
      </c>
      <c r="D14" s="39" t="str">
        <f aca="false">IF($C$5="","",IFERROR(IF(INDEX(APRECIAÇÕES!$K$8:$K$61,MATCH($C$4&amp;"|"&amp;$C$6&amp;"|"&amp;"2.º Período"&amp;"|"&amp;$C$5,APRECIAÇÕES!$AD$8:$AD$61,0))="","—",INDEX(APRECIAÇÕES!$K$8:$K$61,MATCH($C$4&amp;"|"&amp;$C$6&amp;"|"&amp;"2.º Período"&amp;"|"&amp;$C$5,APRECIAÇÕES!$AD$8:$AD$61,0))),"—"))</f>
        <v>Muito Bom</v>
      </c>
      <c r="E14" s="39" t="str">
        <f aca="false">IF($C$5="","",IFERROR(IF(INDEX(APRECIAÇÕES!$K$8:$K$61,MATCH($C$4&amp;"|"&amp;$C$6&amp;"|"&amp;"3.º Período"&amp;"|"&amp;$C$5,APRECIAÇÕES!$AD$8:$AD$61,0))="","—",INDEX(APRECIAÇÕES!$K$8:$K$61,MATCH($C$4&amp;"|"&amp;$C$6&amp;"|"&amp;"3.º Período"&amp;"|"&amp;$C$5,APRECIAÇÕES!$AD$8:$AD$61,0))),"—"))</f>
        <v>—</v>
      </c>
    </row>
    <row r="15" customFormat="false" ht="18" hidden="false" customHeight="true" outlineLevel="0" collapsed="false">
      <c r="B15" s="36" t="s">
        <v>48</v>
      </c>
      <c r="C15" s="39" t="str">
        <f aca="false">IF($C$5="","",IFERROR(IF(INDEX(APRECIAÇÕES!$L$8:$L$61,MATCH($C$4&amp;"|"&amp;$C$6&amp;"|"&amp;"1.º Período"&amp;"|"&amp;$C$5,APRECIAÇÕES!$AD$8:$AD$61,0))="","—",INDEX(APRECIAÇÕES!$L$8:$L$61,MATCH($C$4&amp;"|"&amp;$C$6&amp;"|"&amp;"1.º Período"&amp;"|"&amp;$C$5,APRECIAÇÕES!$AD$8:$AD$61,0))),"—"))</f>
        <v>Melhorou</v>
      </c>
      <c r="D15" s="39" t="str">
        <f aca="false">IF($C$5="","",IFERROR(IF(INDEX(APRECIAÇÕES!$L$8:$L$61,MATCH($C$4&amp;"|"&amp;$C$6&amp;"|"&amp;"2.º Período"&amp;"|"&amp;$C$5,APRECIAÇÕES!$AD$8:$AD$61,0))="","—",INDEX(APRECIAÇÕES!$L$8:$L$61,MATCH($C$4&amp;"|"&amp;$C$6&amp;"|"&amp;"2.º Período"&amp;"|"&amp;$C$5,APRECIAÇÕES!$AD$8:$AD$61,0))),"—"))</f>
        <v>Melhorou bastante</v>
      </c>
      <c r="E15" s="39" t="str">
        <f aca="false">IF($C$5="","",IFERROR(IF(INDEX(APRECIAÇÕES!$L$8:$L$61,MATCH($C$4&amp;"|"&amp;$C$6&amp;"|"&amp;"3.º Período"&amp;"|"&amp;$C$5,APRECIAÇÕES!$AD$8:$AD$61,0))="","—",INDEX(APRECIAÇÕES!$L$8:$L$61,MATCH($C$4&amp;"|"&amp;$C$6&amp;"|"&amp;"3.º Período"&amp;"|"&amp;$C$5,APRECIAÇÕES!$AD$8:$AD$61,0))),"—"))</f>
        <v>—</v>
      </c>
    </row>
    <row r="16" customFormat="false" ht="18" hidden="false" customHeight="true" outlineLevel="0" collapsed="false">
      <c r="B16" s="36" t="s">
        <v>49</v>
      </c>
      <c r="C16" s="39" t="str">
        <f aca="false">IF($C$5="","",IFERROR(IF(INDEX(APRECIAÇÕES!$M$8:$M$61,MATCH($C$4&amp;"|"&amp;$C$6&amp;"|"&amp;"1.º Período"&amp;"|"&amp;$C$5,APRECIAÇÕES!$AD$8:$AD$61,0))="","—",INDEX(APRECIAÇÕES!$M$8:$M$61,MATCH($C$4&amp;"|"&amp;$C$6&amp;"|"&amp;"1.º Período"&amp;"|"&amp;$C$5,APRECIAÇÕES!$AD$8:$AD$61,0))),"—"))</f>
        <v>Boa</v>
      </c>
      <c r="D16" s="39" t="str">
        <f aca="false">IF($C$5="","",IFERROR(IF(INDEX(APRECIAÇÕES!$M$8:$M$61,MATCH($C$4&amp;"|"&amp;$C$6&amp;"|"&amp;"2.º Período"&amp;"|"&amp;$C$5,APRECIAÇÕES!$AD$8:$AD$61,0))="","—",INDEX(APRECIAÇÕES!$M$8:$M$61,MATCH($C$4&amp;"|"&amp;$C$6&amp;"|"&amp;"2.º Período"&amp;"|"&amp;$C$5,APRECIAÇÕES!$AD$8:$AD$61,0))),"—"))</f>
        <v>Muito boa</v>
      </c>
      <c r="E16" s="39" t="str">
        <f aca="false">IF($C$5="","",IFERROR(IF(INDEX(APRECIAÇÕES!$M$8:$M$61,MATCH($C$4&amp;"|"&amp;$C$6&amp;"|"&amp;"3.º Período"&amp;"|"&amp;$C$5,APRECIAÇÕES!$AD$8:$AD$61,0))="","—",INDEX(APRECIAÇÕES!$M$8:$M$61,MATCH($C$4&amp;"|"&amp;$C$6&amp;"|"&amp;"3.º Período"&amp;"|"&amp;$C$5,APRECIAÇÕES!$AD$8:$AD$61,0))),"—"))</f>
        <v>—</v>
      </c>
    </row>
    <row r="18" customFormat="false" ht="15" hidden="false" customHeight="false" outlineLevel="0" collapsed="false">
      <c r="B18" s="40" t="s">
        <v>90</v>
      </c>
      <c r="C18" s="40"/>
      <c r="D18" s="40"/>
      <c r="E18" s="40"/>
    </row>
    <row r="19" customFormat="false" ht="25.5" hidden="false" customHeight="true" outlineLevel="0" collapsed="false">
      <c r="B19" s="41" t="str">
        <f aca="false">IF($C$5="","",IF(AND($K$3&lt;&gt;"",$K$2&lt;&gt;""),IF($K$3&gt;$K$2,"↗ Evolução positiva",IF($K$3&lt;$K$2,"↘ Evolução negativa","→ Estável")),IF(AND($K$3&lt;&gt;"",$K$1&lt;&gt;""),IF($K$3&gt;$K$1,"↗ Evolução positiva",IF($K$3&lt;$K$1,"↘ Evolução negativa","→ Estável")),IF(AND($K$2&lt;&gt;"",$K$1&lt;&gt;""),IF($K$2&gt;$K$1,"↗ Evolução positiva",IF($K$2&lt;$K$1,"↘ Evolução negativa","→ Estável")),"Ainda sem dados suficientes para avaliar a evolução."))))</f>
        <v>↗ Evolução positiva</v>
      </c>
      <c r="C19" s="41"/>
      <c r="D19" s="41"/>
      <c r="E19" s="41"/>
    </row>
    <row r="21" customFormat="false" ht="18" hidden="false" customHeight="true" outlineLevel="0" collapsed="false">
      <c r="B21" s="42" t="s">
        <v>91</v>
      </c>
      <c r="C21" s="43" t="str">
        <f aca="false">IF($C$5="","",IF(IF($K$3&lt;&gt;"",3,IF($K$2&lt;&gt;"",2,IF($K$1&lt;&gt;"",1,0)))=0,"Ainda sem dados",CHOOSE(IF($K$3&lt;&gt;"",3,IF($K$2&lt;&gt;"",2,IF($K$1&lt;&gt;"",1,0))),C11,D11,E11)))</f>
        <v>Muito Bom</v>
      </c>
      <c r="D21" s="43"/>
      <c r="E21" s="43"/>
    </row>
    <row r="22" customFormat="false" ht="18" hidden="false" customHeight="true" outlineLevel="0" collapsed="false">
      <c r="B22" s="42" t="s">
        <v>92</v>
      </c>
      <c r="C22" s="43" t="str">
        <f aca="false">IF($C$5="","",IF(AND($K$3&lt;&gt;"",$K$2&lt;&gt;""),IF($K$3&gt;$K$2,"↗ Melhorou",IF($K$3&lt;$K$2,"↘ Piorou","→ Manteve")),IF(AND($K$3&lt;&gt;"",$K$1&lt;&gt;""),IF($K$3&gt;$K$1,"↗ Melhorou",IF($K$3&lt;$K$1,"↘ Piorou","→ Manteve")),IF(AND($K$2&lt;&gt;"",$K$1&lt;&gt;""),IF($K$2&gt;$K$1,"↗ Melhorou",IF($K$2&lt;$K$1,"↘ Piorou","→ Manteve")),"—"))))</f>
        <v>↗ Melhorou</v>
      </c>
      <c r="D22" s="43"/>
      <c r="E22" s="43"/>
    </row>
    <row r="23" customFormat="false" ht="18" hidden="false" customHeight="true" outlineLevel="0" collapsed="false">
      <c r="B23" s="42" t="s">
        <v>93</v>
      </c>
      <c r="C23" s="43" t="str">
        <f aca="false">IF($C$5="","",IF(IF($O$3,3,IF($O$2,2,IF($O$1,1,0)))=0,"—",IFERROR(INDEX($N$1:$N$4,MATCH(MAX($M$1:$M$4),$M$1:$M$4,0)),"—")))</f>
        <v>Empenho</v>
      </c>
      <c r="D23" s="43"/>
      <c r="E23" s="43"/>
    </row>
    <row r="24" customFormat="false" ht="18" hidden="false" customHeight="true" outlineLevel="0" collapsed="false">
      <c r="B24" s="42" t="s">
        <v>94</v>
      </c>
      <c r="C24" s="43" t="str">
        <f aca="false">IF($C$5="","",IF(IF($O$3,3,IF($O$2,2,IF($O$1,1,0)))=0,"—",IFERROR(INDEX($N$1:$N$4,MATCH(MIN($M$1:$M$4),$M$1:$M$4,0)),"—")))</f>
        <v>Empenho</v>
      </c>
      <c r="D24" s="43"/>
      <c r="E24" s="43"/>
    </row>
    <row r="25" customFormat="false" ht="25.5" hidden="false" customHeight="true" outlineLevel="0" collapsed="false">
      <c r="B25" s="44" t="s">
        <v>95</v>
      </c>
      <c r="C25" s="44"/>
      <c r="D25" s="44"/>
      <c r="E25" s="44"/>
    </row>
    <row r="27" customFormat="false" ht="15" hidden="false" customHeight="false" outlineLevel="0" collapsed="false">
      <c r="B27" s="45" t="s">
        <v>96</v>
      </c>
    </row>
    <row r="28" customFormat="false" ht="15" hidden="false" customHeight="false" outlineLevel="0" collapsed="false">
      <c r="B28" s="46" t="s">
        <v>66</v>
      </c>
      <c r="C28" s="46" t="n">
        <f aca="false">$K$1</f>
        <v>3</v>
      </c>
    </row>
    <row r="29" customFormat="false" ht="15" hidden="false" customHeight="false" outlineLevel="0" collapsed="false">
      <c r="B29" s="46" t="s">
        <v>74</v>
      </c>
      <c r="C29" s="46" t="n">
        <f aca="false">$K$2</f>
        <v>4</v>
      </c>
    </row>
    <row r="30" customFormat="false" ht="15" hidden="false" customHeight="false" outlineLevel="0" collapsed="false">
      <c r="B30" s="46" t="s">
        <v>79</v>
      </c>
      <c r="C30" s="46" t="str">
        <f aca="false">$K$3</f>
        <v/>
      </c>
    </row>
  </sheetData>
  <sheetProtection sheet="true" formatCells="false" formatColumns="false" formatRows="false" sort="false" autoFilter="false"/>
  <mergeCells count="13">
    <mergeCell ref="A1:E1"/>
    <mergeCell ref="A2:E2"/>
    <mergeCell ref="C4:E4"/>
    <mergeCell ref="C5:E5"/>
    <mergeCell ref="C6:E6"/>
    <mergeCell ref="B8:E8"/>
    <mergeCell ref="B18:E18"/>
    <mergeCell ref="B19:E19"/>
    <mergeCell ref="C21:E21"/>
    <mergeCell ref="C22:E22"/>
    <mergeCell ref="C23:E23"/>
    <mergeCell ref="C24:E24"/>
    <mergeCell ref="B25:E25"/>
  </mergeCells>
  <conditionalFormatting sqref="B19">
    <cfRule type="expression" priority="2" aboveAverage="0" equalAverage="0" bottom="0" percent="0" rank="0" text="" dxfId="9">
      <formula>LEFT(B19,1)="↗"</formula>
    </cfRule>
    <cfRule type="expression" priority="3" aboveAverage="0" equalAverage="0" bottom="0" percent="0" rank="0" text="" dxfId="10">
      <formula>LEFT(B19,1)="↘"</formula>
    </cfRule>
  </conditionalFormatting>
  <conditionalFormatting sqref="C22">
    <cfRule type="expression" priority="4" aboveAverage="0" equalAverage="0" bottom="0" percent="0" rank="0" text="" dxfId="11">
      <formula>LEFT(C22,1)="↗"</formula>
    </cfRule>
    <cfRule type="expression" priority="5" aboveAverage="0" equalAverage="0" bottom="0" percent="0" rank="0" text="" dxfId="12">
      <formula>LEFT(C22,1)="↘"</formula>
    </cfRule>
  </conditionalFormatting>
  <dataValidations count="3">
    <dataValidation allowBlank="true" error="Escolhe um valor da lista." errorStyle="stop" errorTitle="Valor inválido" operator="between" prompt="Escolhe a turma." promptTitle="Escolha" showDropDown="false" showErrorMessage="true" showInputMessage="true" sqref="C4" type="list">
      <formula1>$J$1:$J$3</formula1>
      <formula2>0</formula2>
    </dataValidation>
    <dataValidation allowBlank="true" error="Escolhe um valor da lista." errorStyle="stop" errorTitle="Valor inválido" operator="between" prompt="Escolhe o aluno (só mostra os desta turma)." promptTitle="Escolha" showDropDown="false" showErrorMessage="true" showInputMessage="true" sqref="C5" type="list">
      <formula1>ListaAlunosCascata</formula1>
      <formula2>0</formula2>
    </dataValidation>
    <dataValidation allowBlank="true" error="Escolhe um valor da lista." errorStyle="stop" errorTitle="Valor inválido" operator="between" prompt="Escolhe a disciplina/UFCD (só mostra as desta turma)." promptTitle="Escolha" showDropDown="false" showErrorMessage="true" showInputMessage="true" sqref="C6" type="list">
      <formula1>ListaDisciplinasCascata</formula1>
      <formula2>0</formula2>
    </dataValidation>
  </dataValidation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7" min="4" style="0" width="20"/>
  </cols>
  <sheetData>
    <row r="2" customFormat="false" ht="15" hidden="false" customHeight="false" outlineLevel="0" collapsed="false">
      <c r="B2" s="47" t="s">
        <v>97</v>
      </c>
    </row>
    <row r="4" customFormat="false" ht="16.15" hidden="false" customHeight="false" outlineLevel="0" collapsed="false">
      <c r="B4" s="48" t="s">
        <v>98</v>
      </c>
      <c r="C4" s="48"/>
      <c r="D4" s="48"/>
      <c r="E4" s="48"/>
    </row>
    <row r="5" customFormat="false" ht="15" hidden="false" customHeight="false" outlineLevel="0" collapsed="false">
      <c r="B5" s="49" t="s">
        <v>44</v>
      </c>
      <c r="C5" s="49" t="s">
        <v>45</v>
      </c>
      <c r="D5" s="49" t="s">
        <v>46</v>
      </c>
      <c r="E5" s="49" t="s">
        <v>47</v>
      </c>
      <c r="F5" s="49" t="s">
        <v>48</v>
      </c>
      <c r="G5" s="49" t="s">
        <v>49</v>
      </c>
      <c r="H5" s="49" t="s">
        <v>99</v>
      </c>
      <c r="I5" s="49" t="s">
        <v>100</v>
      </c>
    </row>
    <row r="6" customFormat="false" ht="15" hidden="false" customHeight="false" outlineLevel="0" collapsed="false">
      <c r="B6" s="50" t="s">
        <v>101</v>
      </c>
      <c r="C6" s="50" t="s">
        <v>102</v>
      </c>
      <c r="D6" s="50" t="s">
        <v>83</v>
      </c>
      <c r="E6" s="50" t="s">
        <v>103</v>
      </c>
      <c r="F6" s="50" t="s">
        <v>104</v>
      </c>
      <c r="G6" s="50" t="s">
        <v>84</v>
      </c>
      <c r="H6" s="50" t="s">
        <v>66</v>
      </c>
      <c r="I6" s="50" t="s">
        <v>101</v>
      </c>
    </row>
    <row r="7" customFormat="false" ht="15" hidden="false" customHeight="false" outlineLevel="0" collapsed="false">
      <c r="B7" s="50" t="s">
        <v>71</v>
      </c>
      <c r="C7" s="50" t="s">
        <v>71</v>
      </c>
      <c r="D7" s="50" t="s">
        <v>71</v>
      </c>
      <c r="E7" s="50" t="s">
        <v>72</v>
      </c>
      <c r="F7" s="50" t="s">
        <v>80</v>
      </c>
      <c r="G7" s="50" t="s">
        <v>81</v>
      </c>
      <c r="H7" s="50" t="s">
        <v>74</v>
      </c>
      <c r="I7" s="50" t="s">
        <v>71</v>
      </c>
    </row>
    <row r="8" customFormat="false" ht="15" hidden="false" customHeight="false" outlineLevel="0" collapsed="false">
      <c r="B8" s="50" t="s">
        <v>67</v>
      </c>
      <c r="C8" s="50" t="s">
        <v>67</v>
      </c>
      <c r="D8" s="50" t="s">
        <v>69</v>
      </c>
      <c r="E8" s="50" t="s">
        <v>67</v>
      </c>
      <c r="F8" s="50" t="s">
        <v>70</v>
      </c>
      <c r="G8" s="50" t="s">
        <v>69</v>
      </c>
      <c r="H8" s="50" t="s">
        <v>79</v>
      </c>
      <c r="I8" s="50" t="s">
        <v>67</v>
      </c>
    </row>
    <row r="9" customFormat="false" ht="15" hidden="false" customHeight="false" outlineLevel="0" collapsed="false">
      <c r="B9" s="50" t="s">
        <v>68</v>
      </c>
      <c r="C9" s="50" t="s">
        <v>68</v>
      </c>
      <c r="D9" s="50" t="s">
        <v>75</v>
      </c>
      <c r="E9" s="50" t="s">
        <v>68</v>
      </c>
      <c r="F9" s="50" t="s">
        <v>76</v>
      </c>
      <c r="G9" s="50" t="s">
        <v>77</v>
      </c>
      <c r="I9" s="50" t="s">
        <v>68</v>
      </c>
    </row>
    <row r="10" customFormat="false" ht="15" hidden="false" customHeight="false" outlineLevel="0" collapsed="false">
      <c r="B10" s="50" t="s">
        <v>82</v>
      </c>
      <c r="I10" s="50" t="s">
        <v>82</v>
      </c>
    </row>
    <row r="11" customFormat="false" ht="15" hidden="false" customHeight="false" outlineLevel="0" collapsed="false">
      <c r="I11" s="50" t="s">
        <v>105</v>
      </c>
    </row>
    <row r="13" customFormat="false" ht="16.15" hidden="false" customHeight="false" outlineLevel="0" collapsed="false">
      <c r="B13" s="48" t="s">
        <v>106</v>
      </c>
      <c r="C13" s="48"/>
      <c r="D13" s="48"/>
      <c r="E13" s="48"/>
    </row>
    <row r="14" customFormat="false" ht="15" hidden="false" customHeight="false" outlineLevel="0" collapsed="false">
      <c r="B14" s="51" t="s">
        <v>107</v>
      </c>
      <c r="C14" s="51" t="s">
        <v>108</v>
      </c>
    </row>
    <row r="15" customFormat="false" ht="15" hidden="false" customHeight="false" outlineLevel="0" collapsed="false">
      <c r="B15" s="50" t="s">
        <v>101</v>
      </c>
      <c r="C15" s="50" t="s">
        <v>109</v>
      </c>
    </row>
    <row r="16" customFormat="false" ht="15" hidden="false" customHeight="false" outlineLevel="0" collapsed="false">
      <c r="B16" s="50" t="s">
        <v>101</v>
      </c>
      <c r="C16" s="50" t="s">
        <v>110</v>
      </c>
    </row>
    <row r="17" customFormat="false" ht="15" hidden="false" customHeight="false" outlineLevel="0" collapsed="false">
      <c r="B17" s="50" t="s">
        <v>101</v>
      </c>
      <c r="C17" s="50" t="s">
        <v>111</v>
      </c>
    </row>
    <row r="18" customFormat="false" ht="15" hidden="false" customHeight="false" outlineLevel="0" collapsed="false">
      <c r="B18" s="50" t="s">
        <v>71</v>
      </c>
      <c r="C18" s="50" t="s">
        <v>112</v>
      </c>
    </row>
    <row r="19" customFormat="false" ht="15" hidden="false" customHeight="false" outlineLevel="0" collapsed="false">
      <c r="B19" s="50" t="s">
        <v>71</v>
      </c>
      <c r="C19" s="50" t="s">
        <v>113</v>
      </c>
    </row>
    <row r="20" customFormat="false" ht="15" hidden="false" customHeight="false" outlineLevel="0" collapsed="false">
      <c r="B20" s="50" t="s">
        <v>71</v>
      </c>
      <c r="C20" s="50" t="s">
        <v>114</v>
      </c>
    </row>
    <row r="21" customFormat="false" ht="15" hidden="false" customHeight="false" outlineLevel="0" collapsed="false">
      <c r="B21" s="50" t="s">
        <v>67</v>
      </c>
      <c r="C21" s="50" t="s">
        <v>115</v>
      </c>
    </row>
    <row r="22" customFormat="false" ht="15" hidden="false" customHeight="false" outlineLevel="0" collapsed="false">
      <c r="B22" s="50" t="s">
        <v>67</v>
      </c>
      <c r="C22" s="50" t="s">
        <v>116</v>
      </c>
    </row>
    <row r="23" customFormat="false" ht="15" hidden="false" customHeight="false" outlineLevel="0" collapsed="false">
      <c r="B23" s="50" t="s">
        <v>67</v>
      </c>
      <c r="C23" s="50" t="s">
        <v>117</v>
      </c>
    </row>
    <row r="24" customFormat="false" ht="15" hidden="false" customHeight="false" outlineLevel="0" collapsed="false">
      <c r="B24" s="50" t="s">
        <v>68</v>
      </c>
      <c r="C24" s="50" t="s">
        <v>118</v>
      </c>
    </row>
    <row r="25" customFormat="false" ht="15" hidden="false" customHeight="false" outlineLevel="0" collapsed="false">
      <c r="B25" s="50" t="s">
        <v>68</v>
      </c>
      <c r="C25" s="50" t="s">
        <v>119</v>
      </c>
    </row>
    <row r="26" customFormat="false" ht="15" hidden="false" customHeight="false" outlineLevel="0" collapsed="false">
      <c r="B26" s="50" t="s">
        <v>68</v>
      </c>
      <c r="C26" s="50" t="s">
        <v>120</v>
      </c>
    </row>
    <row r="27" customFormat="false" ht="15" hidden="false" customHeight="false" outlineLevel="0" collapsed="false">
      <c r="B27" s="50" t="s">
        <v>82</v>
      </c>
      <c r="C27" s="50" t="s">
        <v>121</v>
      </c>
    </row>
    <row r="28" customFormat="false" ht="15" hidden="false" customHeight="false" outlineLevel="0" collapsed="false">
      <c r="B28" s="50" t="s">
        <v>82</v>
      </c>
      <c r="C28" s="50" t="s">
        <v>122</v>
      </c>
    </row>
    <row r="29" customFormat="false" ht="15" hidden="false" customHeight="false" outlineLevel="0" collapsed="false">
      <c r="B29" s="50" t="s">
        <v>82</v>
      </c>
      <c r="C29" s="50" t="s">
        <v>123</v>
      </c>
    </row>
    <row r="30" customFormat="false" ht="15" hidden="false" customHeight="false" outlineLevel="0" collapsed="false">
      <c r="B30" s="50" t="s">
        <v>105</v>
      </c>
      <c r="C30" s="50" t="s">
        <v>124</v>
      </c>
    </row>
    <row r="31" customFormat="false" ht="15" hidden="false" customHeight="false" outlineLevel="0" collapsed="false">
      <c r="B31" s="50" t="s">
        <v>105</v>
      </c>
      <c r="C31" s="50" t="s">
        <v>125</v>
      </c>
    </row>
    <row r="32" customFormat="false" ht="15" hidden="false" customHeight="false" outlineLevel="0" collapsed="false">
      <c r="B32" s="50" t="s">
        <v>105</v>
      </c>
      <c r="C32" s="50" t="s">
        <v>126</v>
      </c>
    </row>
    <row r="34" customFormat="false" ht="16.15" hidden="false" customHeight="false" outlineLevel="0" collapsed="false">
      <c r="B34" s="48" t="s">
        <v>127</v>
      </c>
      <c r="C34" s="48"/>
      <c r="D34" s="48"/>
      <c r="E34" s="48"/>
    </row>
    <row r="35" customFormat="false" ht="15" hidden="false" customHeight="false" outlineLevel="0" collapsed="false">
      <c r="B35" s="51" t="s">
        <v>128</v>
      </c>
      <c r="C35" s="51" t="s">
        <v>129</v>
      </c>
    </row>
    <row r="36" customFormat="false" ht="15" hidden="false" customHeight="false" outlineLevel="0" collapsed="false">
      <c r="B36" s="50" t="s">
        <v>102</v>
      </c>
      <c r="C36" s="50" t="s">
        <v>130</v>
      </c>
    </row>
    <row r="37" customFormat="false" ht="15" hidden="false" customHeight="false" outlineLevel="0" collapsed="false">
      <c r="B37" s="50" t="s">
        <v>71</v>
      </c>
      <c r="C37" s="50" t="s">
        <v>131</v>
      </c>
    </row>
    <row r="38" customFormat="false" ht="15" hidden="false" customHeight="false" outlineLevel="0" collapsed="false">
      <c r="B38" s="50" t="s">
        <v>67</v>
      </c>
      <c r="C38" s="50" t="s">
        <v>132</v>
      </c>
    </row>
    <row r="39" customFormat="false" ht="15" hidden="false" customHeight="false" outlineLevel="0" collapsed="false">
      <c r="B39" s="50" t="s">
        <v>68</v>
      </c>
      <c r="C39" s="50" t="s">
        <v>133</v>
      </c>
    </row>
    <row r="41" customFormat="false" ht="15" hidden="false" customHeight="false" outlineLevel="0" collapsed="false">
      <c r="B41" s="51" t="s">
        <v>134</v>
      </c>
      <c r="C41" s="51" t="s">
        <v>135</v>
      </c>
    </row>
    <row r="42" customFormat="false" ht="15" hidden="false" customHeight="false" outlineLevel="0" collapsed="false">
      <c r="B42" s="50" t="s">
        <v>83</v>
      </c>
      <c r="C42" s="50" t="s">
        <v>136</v>
      </c>
    </row>
    <row r="43" customFormat="false" ht="15" hidden="false" customHeight="false" outlineLevel="0" collapsed="false">
      <c r="B43" s="50" t="s">
        <v>71</v>
      </c>
      <c r="C43" s="50" t="s">
        <v>137</v>
      </c>
    </row>
    <row r="44" customFormat="false" ht="15" hidden="false" customHeight="false" outlineLevel="0" collapsed="false">
      <c r="B44" s="50" t="s">
        <v>69</v>
      </c>
      <c r="C44" s="50" t="s">
        <v>138</v>
      </c>
    </row>
    <row r="45" customFormat="false" ht="15" hidden="false" customHeight="false" outlineLevel="0" collapsed="false">
      <c r="B45" s="50" t="s">
        <v>75</v>
      </c>
      <c r="C45" s="50" t="s">
        <v>139</v>
      </c>
    </row>
    <row r="47" customFormat="false" ht="15" hidden="false" customHeight="false" outlineLevel="0" collapsed="false">
      <c r="B47" s="51" t="s">
        <v>140</v>
      </c>
      <c r="C47" s="51" t="s">
        <v>141</v>
      </c>
    </row>
    <row r="48" customFormat="false" ht="15" hidden="false" customHeight="false" outlineLevel="0" collapsed="false">
      <c r="B48" s="50" t="s">
        <v>103</v>
      </c>
      <c r="C48" s="50" t="s">
        <v>142</v>
      </c>
    </row>
    <row r="49" customFormat="false" ht="15" hidden="false" customHeight="false" outlineLevel="0" collapsed="false">
      <c r="B49" s="50" t="s">
        <v>72</v>
      </c>
      <c r="C49" s="50" t="s">
        <v>143</v>
      </c>
    </row>
    <row r="50" customFormat="false" ht="15" hidden="false" customHeight="false" outlineLevel="0" collapsed="false">
      <c r="B50" s="50" t="s">
        <v>67</v>
      </c>
      <c r="C50" s="50" t="s">
        <v>144</v>
      </c>
    </row>
    <row r="51" customFormat="false" ht="15" hidden="false" customHeight="false" outlineLevel="0" collapsed="false">
      <c r="B51" s="50" t="s">
        <v>68</v>
      </c>
      <c r="C51" s="50" t="s">
        <v>145</v>
      </c>
    </row>
    <row r="53" customFormat="false" ht="15" hidden="false" customHeight="false" outlineLevel="0" collapsed="false">
      <c r="B53" s="51" t="s">
        <v>146</v>
      </c>
      <c r="C53" s="51" t="s">
        <v>147</v>
      </c>
    </row>
    <row r="54" customFormat="false" ht="15" hidden="false" customHeight="false" outlineLevel="0" collapsed="false">
      <c r="B54" s="50" t="s">
        <v>104</v>
      </c>
      <c r="C54" s="50" t="s">
        <v>148</v>
      </c>
    </row>
    <row r="55" customFormat="false" ht="15" hidden="false" customHeight="false" outlineLevel="0" collapsed="false">
      <c r="B55" s="50" t="s">
        <v>80</v>
      </c>
      <c r="C55" s="50" t="s">
        <v>149</v>
      </c>
    </row>
    <row r="56" customFormat="false" ht="15" hidden="false" customHeight="false" outlineLevel="0" collapsed="false">
      <c r="B56" s="50" t="s">
        <v>70</v>
      </c>
      <c r="C56" s="50" t="s">
        <v>150</v>
      </c>
    </row>
    <row r="57" customFormat="false" ht="15" hidden="false" customHeight="false" outlineLevel="0" collapsed="false">
      <c r="B57" s="50" t="s">
        <v>76</v>
      </c>
      <c r="C57" s="50" t="s">
        <v>151</v>
      </c>
    </row>
    <row r="59" customFormat="false" ht="15" hidden="false" customHeight="false" outlineLevel="0" collapsed="false">
      <c r="B59" s="51" t="s">
        <v>152</v>
      </c>
      <c r="C59" s="51" t="s">
        <v>153</v>
      </c>
    </row>
    <row r="60" customFormat="false" ht="15" hidden="false" customHeight="false" outlineLevel="0" collapsed="false">
      <c r="B60" s="50" t="s">
        <v>84</v>
      </c>
      <c r="C60" s="50" t="s">
        <v>154</v>
      </c>
    </row>
    <row r="61" customFormat="false" ht="15" hidden="false" customHeight="false" outlineLevel="0" collapsed="false">
      <c r="B61" s="50" t="s">
        <v>81</v>
      </c>
      <c r="C61" s="50" t="s">
        <v>155</v>
      </c>
    </row>
    <row r="62" customFormat="false" ht="15" hidden="false" customHeight="false" outlineLevel="0" collapsed="false">
      <c r="B62" s="50" t="s">
        <v>69</v>
      </c>
      <c r="C62" s="50" t="s">
        <v>156</v>
      </c>
    </row>
    <row r="63" customFormat="false" ht="15" hidden="false" customHeight="false" outlineLevel="0" collapsed="false">
      <c r="B63" s="50" t="s">
        <v>77</v>
      </c>
      <c r="C63" s="50" t="s">
        <v>157</v>
      </c>
    </row>
    <row r="65" customFormat="false" ht="16.15" hidden="false" customHeight="false" outlineLevel="0" collapsed="false">
      <c r="B65" s="48" t="s">
        <v>158</v>
      </c>
      <c r="C65" s="48"/>
      <c r="D65" s="48"/>
      <c r="E65" s="48"/>
    </row>
    <row r="66" customFormat="false" ht="15" hidden="false" customHeight="false" outlineLevel="0" collapsed="false">
      <c r="B66" s="51" t="s">
        <v>159</v>
      </c>
      <c r="C66" s="51" t="s">
        <v>160</v>
      </c>
    </row>
    <row r="67" customFormat="false" ht="15" hidden="false" customHeight="false" outlineLevel="0" collapsed="false">
      <c r="B67" s="50" t="s">
        <v>161</v>
      </c>
      <c r="C67" s="50" t="s">
        <v>162</v>
      </c>
    </row>
    <row r="68" customFormat="false" ht="15" hidden="false" customHeight="false" outlineLevel="0" collapsed="false">
      <c r="B68" s="50" t="s">
        <v>163</v>
      </c>
      <c r="C68" s="50" t="s">
        <v>164</v>
      </c>
    </row>
    <row r="69" customFormat="false" ht="15" hidden="false" customHeight="false" outlineLevel="0" collapsed="false">
      <c r="B69" s="50" t="s">
        <v>165</v>
      </c>
      <c r="C69" s="50" t="s">
        <v>166</v>
      </c>
    </row>
    <row r="71" customFormat="false" ht="15" hidden="false" customHeight="false" outlineLevel="0" collapsed="false">
      <c r="B71" s="51" t="s">
        <v>167</v>
      </c>
      <c r="C71" s="51" t="s">
        <v>168</v>
      </c>
    </row>
    <row r="72" customFormat="false" ht="15" hidden="false" customHeight="false" outlineLevel="0" collapsed="false">
      <c r="B72" s="50" t="s">
        <v>161</v>
      </c>
      <c r="C72" s="50" t="s">
        <v>169</v>
      </c>
    </row>
    <row r="73" customFormat="false" ht="15" hidden="false" customHeight="false" outlineLevel="0" collapsed="false">
      <c r="B73" s="50" t="s">
        <v>170</v>
      </c>
      <c r="C73" s="50" t="s">
        <v>171</v>
      </c>
    </row>
    <row r="74" customFormat="false" ht="15" hidden="false" customHeight="false" outlineLevel="0" collapsed="false">
      <c r="B74" s="50" t="s">
        <v>172</v>
      </c>
      <c r="C74" s="50" t="s">
        <v>173</v>
      </c>
    </row>
    <row r="76" customFormat="false" ht="15" hidden="false" customHeight="false" outlineLevel="0" collapsed="false">
      <c r="B76" s="51" t="s">
        <v>174</v>
      </c>
      <c r="C76" s="51" t="s">
        <v>175</v>
      </c>
      <c r="D76" s="51" t="s">
        <v>176</v>
      </c>
    </row>
    <row r="77" customFormat="false" ht="15" hidden="false" customHeight="false" outlineLevel="0" collapsed="false">
      <c r="B77" s="50" t="s">
        <v>177</v>
      </c>
      <c r="C77" s="50" t="s">
        <v>178</v>
      </c>
      <c r="D77" s="50" t="s">
        <v>179</v>
      </c>
    </row>
    <row r="78" customFormat="false" ht="15" hidden="false" customHeight="false" outlineLevel="0" collapsed="false">
      <c r="B78" s="50" t="s">
        <v>180</v>
      </c>
      <c r="C78" s="50" t="s">
        <v>181</v>
      </c>
      <c r="D78" s="50" t="s">
        <v>182</v>
      </c>
    </row>
    <row r="79" customFormat="false" ht="15" hidden="false" customHeight="false" outlineLevel="0" collapsed="false">
      <c r="B79" s="50" t="s">
        <v>183</v>
      </c>
      <c r="C79" s="50" t="s">
        <v>184</v>
      </c>
      <c r="D79" s="50" t="s">
        <v>185</v>
      </c>
    </row>
    <row r="81" customFormat="false" ht="16.15" hidden="false" customHeight="false" outlineLevel="0" collapsed="false">
      <c r="B81" s="48" t="s">
        <v>186</v>
      </c>
      <c r="C81" s="48"/>
      <c r="D81" s="48"/>
      <c r="E81" s="48"/>
    </row>
    <row r="82" customFormat="false" ht="15" hidden="false" customHeight="false" outlineLevel="0" collapsed="false">
      <c r="B82" s="51" t="s">
        <v>187</v>
      </c>
      <c r="C82" s="51" t="s">
        <v>188</v>
      </c>
    </row>
    <row r="83" customFormat="false" ht="15" hidden="false" customHeight="false" outlineLevel="0" collapsed="false">
      <c r="B83" s="50" t="s">
        <v>189</v>
      </c>
      <c r="C83" s="50" t="s">
        <v>190</v>
      </c>
    </row>
    <row r="84" customFormat="false" ht="15" hidden="false" customHeight="false" outlineLevel="0" collapsed="false">
      <c r="B84" s="50" t="s">
        <v>191</v>
      </c>
      <c r="C84" s="50" t="s">
        <v>190</v>
      </c>
    </row>
    <row r="85" customFormat="false" ht="15" hidden="false" customHeight="false" outlineLevel="0" collapsed="false">
      <c r="B85" s="50" t="s">
        <v>192</v>
      </c>
      <c r="C85" s="50" t="s">
        <v>166</v>
      </c>
    </row>
    <row r="87" customFormat="false" ht="15" hidden="false" customHeight="false" outlineLevel="0" collapsed="false">
      <c r="B87" s="51" t="s">
        <v>193</v>
      </c>
      <c r="C87" s="51" t="s">
        <v>194</v>
      </c>
    </row>
    <row r="88" customFormat="false" ht="15" hidden="false" customHeight="false" outlineLevel="0" collapsed="false">
      <c r="B88" s="50" t="s">
        <v>189</v>
      </c>
      <c r="C88" s="50" t="s">
        <v>195</v>
      </c>
    </row>
    <row r="89" customFormat="false" ht="15" hidden="false" customHeight="false" outlineLevel="0" collapsed="false">
      <c r="B89" s="50" t="s">
        <v>196</v>
      </c>
      <c r="C89" s="50" t="s">
        <v>197</v>
      </c>
    </row>
    <row r="90" customFormat="false" ht="15" hidden="false" customHeight="false" outlineLevel="0" collapsed="false">
      <c r="B90" s="50" t="s">
        <v>198</v>
      </c>
      <c r="C90" s="50" t="s">
        <v>199</v>
      </c>
    </row>
    <row r="92" customFormat="false" ht="15" hidden="false" customHeight="false" outlineLevel="0" collapsed="false">
      <c r="B92" s="51" t="s">
        <v>200</v>
      </c>
      <c r="C92" s="51" t="s">
        <v>201</v>
      </c>
      <c r="D92" s="51" t="s">
        <v>202</v>
      </c>
    </row>
    <row r="93" customFormat="false" ht="15" hidden="false" customHeight="false" outlineLevel="0" collapsed="false">
      <c r="B93" s="50" t="s">
        <v>203</v>
      </c>
      <c r="C93" s="50" t="s">
        <v>178</v>
      </c>
      <c r="D93" s="50" t="s">
        <v>204</v>
      </c>
    </row>
    <row r="94" customFormat="false" ht="15" hidden="false" customHeight="false" outlineLevel="0" collapsed="false">
      <c r="B94" s="50" t="s">
        <v>205</v>
      </c>
      <c r="C94" s="50" t="s">
        <v>184</v>
      </c>
      <c r="D94" s="50" t="s">
        <v>206</v>
      </c>
    </row>
    <row r="95" customFormat="false" ht="15" hidden="false" customHeight="false" outlineLevel="0" collapsed="false">
      <c r="B95" s="50" t="s">
        <v>207</v>
      </c>
      <c r="C95" s="50" t="s">
        <v>208</v>
      </c>
      <c r="D95" s="50" t="s">
        <v>209</v>
      </c>
    </row>
    <row r="97" customFormat="false" ht="16.15" hidden="false" customHeight="false" outlineLevel="0" collapsed="false">
      <c r="B97" s="48" t="s">
        <v>210</v>
      </c>
      <c r="C97" s="48"/>
      <c r="D97" s="48"/>
      <c r="E97" s="48"/>
    </row>
    <row r="98" customFormat="false" ht="15" hidden="false" customHeight="false" outlineLevel="0" collapsed="false">
      <c r="B98" s="49" t="s">
        <v>211</v>
      </c>
    </row>
    <row r="99" customFormat="false" ht="15" hidden="false" customHeight="false" outlineLevel="0" collapsed="false">
      <c r="B99" s="50" t="s">
        <v>212</v>
      </c>
    </row>
    <row r="100" customFormat="false" ht="15" hidden="false" customHeight="false" outlineLevel="0" collapsed="false">
      <c r="B100" s="50" t="s">
        <v>213</v>
      </c>
    </row>
    <row r="101" customFormat="false" ht="15" hidden="false" customHeight="false" outlineLevel="0" collapsed="false">
      <c r="B101" s="50" t="s">
        <v>214</v>
      </c>
    </row>
    <row r="102" customFormat="false" ht="15" hidden="false" customHeight="false" outlineLevel="0" collapsed="false">
      <c r="B102" s="50" t="s">
        <v>215</v>
      </c>
    </row>
    <row r="103" customFormat="false" ht="15" hidden="false" customHeight="false" outlineLevel="0" collapsed="false">
      <c r="B103" s="50" t="s">
        <v>216</v>
      </c>
    </row>
    <row r="105" customFormat="false" ht="15" hidden="false" customHeight="false" outlineLevel="0" collapsed="false">
      <c r="B105" s="49" t="s">
        <v>217</v>
      </c>
      <c r="C105" s="49" t="s">
        <v>218</v>
      </c>
      <c r="D105" s="49" t="s">
        <v>219</v>
      </c>
      <c r="E105" s="49" t="s">
        <v>220</v>
      </c>
      <c r="F105" s="49" t="s">
        <v>221</v>
      </c>
      <c r="G105" s="49" t="s">
        <v>222</v>
      </c>
    </row>
    <row r="106" customFormat="false" ht="15" hidden="false" customHeight="false" outlineLevel="0" collapsed="false">
      <c r="B106" s="50" t="s">
        <v>223</v>
      </c>
      <c r="C106" s="50" t="s">
        <v>224</v>
      </c>
      <c r="D106" s="50" t="s">
        <v>225</v>
      </c>
      <c r="E106" s="50" t="s">
        <v>226</v>
      </c>
      <c r="F106" s="50" t="s">
        <v>227</v>
      </c>
      <c r="G106" s="50" t="s">
        <v>228</v>
      </c>
    </row>
    <row r="107" customFormat="false" ht="15" hidden="false" customHeight="false" outlineLevel="0" collapsed="false">
      <c r="B107" s="50" t="s">
        <v>229</v>
      </c>
      <c r="C107" s="50" t="s">
        <v>230</v>
      </c>
      <c r="D107" s="50" t="s">
        <v>231</v>
      </c>
      <c r="E107" s="50" t="s">
        <v>232</v>
      </c>
      <c r="F107" s="50" t="s">
        <v>233</v>
      </c>
      <c r="G107" s="50" t="s">
        <v>234</v>
      </c>
    </row>
    <row r="108" customFormat="false" ht="15" hidden="false" customHeight="false" outlineLevel="0" collapsed="false">
      <c r="B108" s="50" t="s">
        <v>235</v>
      </c>
      <c r="C108" s="50" t="s">
        <v>236</v>
      </c>
      <c r="D108" s="50" t="s">
        <v>237</v>
      </c>
      <c r="E108" s="50" t="s">
        <v>238</v>
      </c>
      <c r="F108" s="50" t="s">
        <v>239</v>
      </c>
      <c r="G108" s="50" t="s">
        <v>240</v>
      </c>
    </row>
    <row r="110" customFormat="false" ht="15" hidden="false" customHeight="false" outlineLevel="0" collapsed="false">
      <c r="B110" s="49" t="s">
        <v>241</v>
      </c>
      <c r="C110" s="49" t="s">
        <v>242</v>
      </c>
    </row>
    <row r="111" customFormat="false" ht="15" hidden="false" customHeight="false" outlineLevel="0" collapsed="false">
      <c r="B111" s="50" t="s">
        <v>243</v>
      </c>
      <c r="C111" s="50" t="s">
        <v>244</v>
      </c>
    </row>
    <row r="112" customFormat="false" ht="15" hidden="false" customHeight="false" outlineLevel="0" collapsed="false">
      <c r="B112" s="50" t="s">
        <v>245</v>
      </c>
      <c r="C112" s="50" t="s">
        <v>246</v>
      </c>
    </row>
    <row r="113" customFormat="false" ht="15" hidden="false" customHeight="false" outlineLevel="0" collapsed="false">
      <c r="B113" s="50" t="s">
        <v>247</v>
      </c>
      <c r="C113" s="50" t="s">
        <v>248</v>
      </c>
    </row>
    <row r="115" customFormat="false" ht="15" hidden="false" customHeight="false" outlineLevel="0" collapsed="false">
      <c r="B115" s="49" t="s">
        <v>249</v>
      </c>
    </row>
    <row r="116" customFormat="false" ht="15" hidden="false" customHeight="false" outlineLevel="0" collapsed="false">
      <c r="B116" s="50" t="s">
        <v>250</v>
      </c>
    </row>
    <row r="117" customFormat="false" ht="15" hidden="false" customHeight="false" outlineLevel="0" collapsed="false">
      <c r="B117" s="50" t="s">
        <v>251</v>
      </c>
    </row>
    <row r="118" customFormat="false" ht="15" hidden="false" customHeight="false" outlineLevel="0" collapsed="false">
      <c r="B118" s="50" t="s">
        <v>252</v>
      </c>
    </row>
    <row r="119" customFormat="false" ht="15" hidden="false" customHeight="false" outlineLevel="0" collapsed="false">
      <c r="B119" s="50" t="s">
        <v>253</v>
      </c>
    </row>
    <row r="120" customFormat="false" ht="15" hidden="false" customHeight="false" outlineLevel="0" collapsed="false">
      <c r="B120" s="50" t="s">
        <v>254</v>
      </c>
    </row>
  </sheetData>
  <sheetProtection sheet="true"/>
  <mergeCells count="6">
    <mergeCell ref="B4:E4"/>
    <mergeCell ref="B13:E13"/>
    <mergeCell ref="B34:E34"/>
    <mergeCell ref="B65:E65"/>
    <mergeCell ref="B81:E81"/>
    <mergeCell ref="B97:E9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2026-09-11T14:20:33Z</dcterms:created>
  <dc:creator>openpyxl</dc:creator>
  <dc:description/>
  <dc:language>pt-PT</dc:language>
  <cp:lastModifiedBy/>
  <dcterms:modified xsi:type="dcterms:W3CDTF">2026-09-11T15:20:47Z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